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davidsander/Documents/Working Documents/USATF Pacific Board &amp; Foundation/USATF-PA Treasurer/"/>
    </mc:Choice>
  </mc:AlternateContent>
  <xr:revisionPtr revIDLastSave="0" documentId="8_{D7F35088-AC51-4C49-B2A0-D9EF1581B5BF}" xr6:coauthVersionLast="47" xr6:coauthVersionMax="47" xr10:uidLastSave="{00000000-0000-0000-0000-000000000000}"/>
  <bookViews>
    <workbookView xWindow="0" yWindow="500" windowWidth="28800" windowHeight="16140" xr2:uid="{00000000-000D-0000-FFFF-FFFF00000000}"/>
  </bookViews>
  <sheets>
    <sheet name="Multiyear Budgets" sheetId="1" r:id="rId1"/>
    <sheet name="Event Analysis" sheetId="4" r:id="rId2"/>
    <sheet name="Budget Submissions" sheetId="2" r:id="rId3"/>
  </sheets>
  <definedNames>
    <definedName name="_xlnm.Print_Area" localSheetId="1">'Event Analysis'!$B$2:$P$34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2" i="1" l="1"/>
  <c r="Q159" i="1" l="1"/>
  <c r="Q155" i="1"/>
  <c r="Q150" i="1"/>
  <c r="Q148" i="1"/>
  <c r="Q147" i="1"/>
  <c r="Q146" i="1"/>
  <c r="Q145" i="1"/>
  <c r="Q144" i="1"/>
  <c r="Q143" i="1"/>
  <c r="Q142" i="1"/>
  <c r="Q141" i="1"/>
  <c r="Q137" i="1"/>
  <c r="Q133" i="1"/>
  <c r="Q130" i="1"/>
  <c r="Q124" i="1"/>
  <c r="Q123" i="1"/>
  <c r="Q122" i="1"/>
  <c r="Q121" i="1"/>
  <c r="Q120" i="1"/>
  <c r="Q119" i="1"/>
  <c r="Q116" i="1"/>
  <c r="Q114" i="1"/>
  <c r="Q113" i="1"/>
  <c r="Q112" i="1"/>
  <c r="Q109" i="1"/>
  <c r="Q108" i="1"/>
  <c r="Q106" i="1"/>
  <c r="Q103" i="1"/>
  <c r="Q102" i="1"/>
  <c r="Q99" i="1"/>
  <c r="Q98" i="1"/>
  <c r="Q97" i="1"/>
  <c r="Q94" i="1"/>
  <c r="Q91" i="1"/>
  <c r="Q89" i="1"/>
  <c r="Q88" i="1"/>
  <c r="Q87" i="1"/>
  <c r="Q86" i="1"/>
  <c r="Q85" i="1"/>
  <c r="Q82" i="1"/>
  <c r="Q81" i="1"/>
  <c r="Q76" i="1"/>
  <c r="Q75" i="1"/>
  <c r="Q74" i="1"/>
  <c r="Q73" i="1"/>
  <c r="Q57" i="1"/>
  <c r="Q56" i="1"/>
  <c r="Q55" i="1"/>
  <c r="Q54" i="1"/>
  <c r="Q53" i="1"/>
  <c r="Q52" i="1"/>
  <c r="Q51" i="1"/>
  <c r="Q50" i="1"/>
  <c r="Q39" i="1"/>
  <c r="Q37" i="1"/>
  <c r="Q31" i="1"/>
  <c r="Q29" i="1"/>
  <c r="Q23" i="1"/>
  <c r="Q22" i="1"/>
  <c r="Q21" i="1"/>
  <c r="Q20" i="1"/>
  <c r="Q19" i="1"/>
  <c r="Q16" i="1"/>
  <c r="Q14" i="1"/>
  <c r="Q13" i="1"/>
  <c r="Q10" i="1"/>
  <c r="Q7" i="1"/>
  <c r="U164" i="1"/>
  <c r="U166" i="1" s="1"/>
  <c r="R164" i="1"/>
  <c r="V162" i="1"/>
  <c r="T162" i="1"/>
  <c r="V157" i="1"/>
  <c r="T157" i="1"/>
  <c r="V153" i="1"/>
  <c r="T153" i="1"/>
  <c r="V149" i="1"/>
  <c r="T149" i="1"/>
  <c r="V138" i="1"/>
  <c r="T138" i="1"/>
  <c r="V134" i="1"/>
  <c r="T134" i="1"/>
  <c r="V131" i="1"/>
  <c r="T131" i="1"/>
  <c r="V126" i="1"/>
  <c r="T126" i="1"/>
  <c r="V117" i="1"/>
  <c r="T117" i="1"/>
  <c r="V110" i="1"/>
  <c r="T110" i="1"/>
  <c r="V104" i="1"/>
  <c r="T104" i="1"/>
  <c r="V100" i="1"/>
  <c r="T100" i="1"/>
  <c r="V92" i="1"/>
  <c r="T92" i="1"/>
  <c r="V78" i="1"/>
  <c r="T78" i="1"/>
  <c r="V70" i="1"/>
  <c r="T70" i="1"/>
  <c r="V65" i="1"/>
  <c r="T65" i="1"/>
  <c r="R45" i="1"/>
  <c r="V43" i="1"/>
  <c r="T43" i="1"/>
  <c r="V34" i="1"/>
  <c r="T34" i="1"/>
  <c r="V26" i="1"/>
  <c r="T26" i="1"/>
  <c r="V15" i="1"/>
  <c r="T15" i="1"/>
  <c r="V11" i="1"/>
  <c r="T11" i="1"/>
  <c r="E18" i="4"/>
  <c r="M18" i="4"/>
  <c r="I18" i="4"/>
  <c r="N5" i="4"/>
  <c r="M5" i="4"/>
  <c r="J5" i="4"/>
  <c r="I5" i="4"/>
  <c r="J13" i="4"/>
  <c r="I13" i="4"/>
  <c r="F13" i="4"/>
  <c r="E13" i="4"/>
  <c r="K13" i="4" l="1"/>
  <c r="R166" i="1"/>
  <c r="G13" i="4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I9" i="4"/>
  <c r="W2" i="1"/>
  <c r="P157" i="1"/>
  <c r="N157" i="1"/>
  <c r="K157" i="1"/>
  <c r="I157" i="1"/>
  <c r="G157" i="1"/>
  <c r="E157" i="1"/>
  <c r="L155" i="1"/>
  <c r="Q157" i="1" l="1"/>
  <c r="A27" i="1"/>
  <c r="A28" i="1" s="1"/>
  <c r="A29" i="1" s="1"/>
  <c r="L157" i="1"/>
  <c r="O13" i="4"/>
  <c r="L14" i="1"/>
  <c r="L13" i="1"/>
  <c r="W168" i="1"/>
  <c r="N34" i="4"/>
  <c r="N18" i="4"/>
  <c r="J18" i="4"/>
  <c r="F18" i="4"/>
  <c r="N17" i="4"/>
  <c r="J17" i="4"/>
  <c r="I17" i="4"/>
  <c r="F17" i="4"/>
  <c r="E17" i="4"/>
  <c r="J16" i="4"/>
  <c r="I16" i="4"/>
  <c r="F16" i="4"/>
  <c r="E16" i="4"/>
  <c r="M15" i="4"/>
  <c r="J15" i="4"/>
  <c r="I15" i="4"/>
  <c r="F15" i="4"/>
  <c r="E15" i="4"/>
  <c r="J14" i="4"/>
  <c r="I14" i="4"/>
  <c r="F14" i="4"/>
  <c r="E14" i="4"/>
  <c r="O9" i="4"/>
  <c r="J9" i="4"/>
  <c r="K9" i="4" s="1"/>
  <c r="F9" i="4"/>
  <c r="E9" i="4"/>
  <c r="J8" i="4"/>
  <c r="I8" i="4"/>
  <c r="F8" i="4"/>
  <c r="E8" i="4"/>
  <c r="N7" i="4"/>
  <c r="M7" i="4"/>
  <c r="J7" i="4"/>
  <c r="I7" i="4"/>
  <c r="F7" i="4"/>
  <c r="E7" i="4"/>
  <c r="G7" i="4" s="1"/>
  <c r="J6" i="4"/>
  <c r="I6" i="4"/>
  <c r="K6" i="4" s="1"/>
  <c r="F6" i="4"/>
  <c r="E6" i="4"/>
  <c r="O5" i="4"/>
  <c r="K5" i="4"/>
  <c r="F5" i="4"/>
  <c r="E5" i="4"/>
  <c r="A30" i="1" l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3" i="1" s="1"/>
  <c r="A45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G8" i="4"/>
  <c r="G5" i="4"/>
  <c r="G17" i="4"/>
  <c r="G9" i="4"/>
  <c r="G15" i="4"/>
  <c r="O7" i="4"/>
  <c r="O14" i="4"/>
  <c r="O15" i="4"/>
  <c r="G14" i="4"/>
  <c r="O18" i="4"/>
  <c r="K8" i="4"/>
  <c r="K18" i="4"/>
  <c r="O16" i="4"/>
  <c r="F10" i="4"/>
  <c r="M10" i="4"/>
  <c r="N10" i="4"/>
  <c r="F19" i="4"/>
  <c r="I19" i="4"/>
  <c r="J19" i="4"/>
  <c r="N19" i="4"/>
  <c r="I10" i="4"/>
  <c r="J10" i="4"/>
  <c r="E19" i="4"/>
  <c r="E10" i="4"/>
  <c r="M19" i="4"/>
  <c r="O6" i="4"/>
  <c r="K16" i="4"/>
  <c r="G18" i="4"/>
  <c r="G6" i="4"/>
  <c r="K14" i="4"/>
  <c r="G16" i="4"/>
  <c r="O17" i="4"/>
  <c r="O8" i="4"/>
  <c r="K15" i="4"/>
  <c r="K7" i="4"/>
  <c r="K17" i="4"/>
  <c r="L159" i="1"/>
  <c r="L150" i="1"/>
  <c r="L148" i="1"/>
  <c r="L147" i="1"/>
  <c r="L146" i="1"/>
  <c r="L145" i="1"/>
  <c r="L144" i="1"/>
  <c r="L143" i="1"/>
  <c r="L142" i="1"/>
  <c r="L141" i="1"/>
  <c r="L137" i="1"/>
  <c r="L133" i="1"/>
  <c r="L130" i="1"/>
  <c r="L124" i="1"/>
  <c r="L123" i="1"/>
  <c r="L122" i="1"/>
  <c r="L121" i="1"/>
  <c r="L120" i="1"/>
  <c r="L119" i="1"/>
  <c r="L116" i="1"/>
  <c r="L114" i="1"/>
  <c r="L113" i="1"/>
  <c r="L112" i="1"/>
  <c r="L109" i="1"/>
  <c r="L108" i="1"/>
  <c r="L106" i="1"/>
  <c r="L103" i="1"/>
  <c r="L102" i="1"/>
  <c r="L99" i="1"/>
  <c r="L98" i="1"/>
  <c r="L97" i="1"/>
  <c r="L94" i="1"/>
  <c r="L91" i="1"/>
  <c r="L89" i="1"/>
  <c r="L88" i="1"/>
  <c r="L87" i="1"/>
  <c r="L86" i="1"/>
  <c r="L85" i="1"/>
  <c r="L82" i="1"/>
  <c r="L81" i="1"/>
  <c r="L73" i="1"/>
  <c r="L76" i="1"/>
  <c r="L75" i="1"/>
  <c r="L74" i="1"/>
  <c r="L57" i="1"/>
  <c r="L56" i="1"/>
  <c r="L55" i="1"/>
  <c r="L54" i="1"/>
  <c r="L53" i="1"/>
  <c r="L51" i="1"/>
  <c r="L50" i="1"/>
  <c r="L39" i="1"/>
  <c r="L37" i="1"/>
  <c r="L31" i="1"/>
  <c r="L29" i="1"/>
  <c r="L23" i="1"/>
  <c r="L22" i="1"/>
  <c r="L21" i="1"/>
  <c r="L20" i="1"/>
  <c r="L19" i="1"/>
  <c r="L16" i="1"/>
  <c r="L10" i="1"/>
  <c r="L7" i="1"/>
  <c r="J45" i="1"/>
  <c r="J52" i="1"/>
  <c r="J164" i="1" s="1"/>
  <c r="N162" i="1"/>
  <c r="N153" i="1"/>
  <c r="Q153" i="1" s="1"/>
  <c r="N149" i="1"/>
  <c r="N138" i="1"/>
  <c r="N134" i="1"/>
  <c r="N131" i="1"/>
  <c r="Q131" i="1" s="1"/>
  <c r="N126" i="1"/>
  <c r="Q126" i="1" s="1"/>
  <c r="N117" i="1"/>
  <c r="N110" i="1"/>
  <c r="N104" i="1"/>
  <c r="N100" i="1"/>
  <c r="N92" i="1"/>
  <c r="N78" i="1"/>
  <c r="N70" i="1"/>
  <c r="Q70" i="1" s="1"/>
  <c r="M45" i="1"/>
  <c r="N43" i="1"/>
  <c r="N34" i="1"/>
  <c r="N26" i="1"/>
  <c r="N15" i="1"/>
  <c r="N11" i="1"/>
  <c r="O45" i="1"/>
  <c r="P162" i="1"/>
  <c r="P153" i="1"/>
  <c r="P149" i="1"/>
  <c r="P138" i="1"/>
  <c r="P134" i="1"/>
  <c r="P131" i="1"/>
  <c r="P126" i="1"/>
  <c r="P117" i="1"/>
  <c r="P110" i="1"/>
  <c r="P104" i="1"/>
  <c r="P100" i="1"/>
  <c r="P92" i="1"/>
  <c r="P78" i="1"/>
  <c r="P70" i="1"/>
  <c r="P43" i="1"/>
  <c r="P34" i="1"/>
  <c r="P26" i="1"/>
  <c r="P15" i="1"/>
  <c r="P11" i="1"/>
  <c r="K162" i="1"/>
  <c r="K153" i="1"/>
  <c r="K149" i="1"/>
  <c r="K138" i="1"/>
  <c r="K134" i="1"/>
  <c r="K131" i="1"/>
  <c r="K126" i="1"/>
  <c r="K117" i="1"/>
  <c r="K110" i="1"/>
  <c r="K106" i="1"/>
  <c r="K104" i="1"/>
  <c r="K100" i="1"/>
  <c r="K92" i="1"/>
  <c r="K78" i="1"/>
  <c r="K70" i="1"/>
  <c r="K43" i="1"/>
  <c r="K34" i="1"/>
  <c r="K26" i="1"/>
  <c r="K15" i="1"/>
  <c r="K11" i="1"/>
  <c r="I162" i="1"/>
  <c r="I153" i="1"/>
  <c r="L153" i="1" s="1"/>
  <c r="I149" i="1"/>
  <c r="I138" i="1"/>
  <c r="I134" i="1"/>
  <c r="I131" i="1"/>
  <c r="I126" i="1"/>
  <c r="I117" i="1"/>
  <c r="I110" i="1"/>
  <c r="I104" i="1"/>
  <c r="I100" i="1"/>
  <c r="I92" i="1"/>
  <c r="I78" i="1"/>
  <c r="I70" i="1"/>
  <c r="I43" i="1"/>
  <c r="I34" i="1"/>
  <c r="I26" i="1"/>
  <c r="I15" i="1"/>
  <c r="I11" i="1"/>
  <c r="O164" i="1"/>
  <c r="F164" i="1"/>
  <c r="G162" i="1"/>
  <c r="E162" i="1"/>
  <c r="G153" i="1"/>
  <c r="E153" i="1"/>
  <c r="G149" i="1"/>
  <c r="E149" i="1"/>
  <c r="G138" i="1"/>
  <c r="E138" i="1"/>
  <c r="G134" i="1"/>
  <c r="E134" i="1"/>
  <c r="G131" i="1"/>
  <c r="E131" i="1"/>
  <c r="G126" i="1"/>
  <c r="E126" i="1"/>
  <c r="G117" i="1"/>
  <c r="E117" i="1"/>
  <c r="G110" i="1"/>
  <c r="E110" i="1"/>
  <c r="G104" i="1"/>
  <c r="D102" i="1"/>
  <c r="E104" i="1" s="1"/>
  <c r="G100" i="1"/>
  <c r="E100" i="1"/>
  <c r="G92" i="1"/>
  <c r="E92" i="1"/>
  <c r="G78" i="1"/>
  <c r="D74" i="1"/>
  <c r="E78" i="1" s="1"/>
  <c r="G70" i="1"/>
  <c r="E70" i="1"/>
  <c r="G65" i="1"/>
  <c r="H52" i="1"/>
  <c r="I65" i="1" s="1"/>
  <c r="D52" i="1"/>
  <c r="E65" i="1" s="1"/>
  <c r="H45" i="1"/>
  <c r="F45" i="1"/>
  <c r="D45" i="1"/>
  <c r="G43" i="1"/>
  <c r="E43" i="1"/>
  <c r="G34" i="1"/>
  <c r="E34" i="1"/>
  <c r="G26" i="1"/>
  <c r="E26" i="1"/>
  <c r="G15" i="1"/>
  <c r="E15" i="1"/>
  <c r="G11" i="1"/>
  <c r="E11" i="1"/>
  <c r="Q134" i="1" l="1"/>
  <c r="Q138" i="1"/>
  <c r="G10" i="4"/>
  <c r="Q26" i="1"/>
  <c r="Q117" i="1"/>
  <c r="A91" i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Q15" i="1"/>
  <c r="Q110" i="1"/>
  <c r="Q149" i="1"/>
  <c r="Q34" i="1"/>
  <c r="Q162" i="1"/>
  <c r="Q43" i="1"/>
  <c r="Q78" i="1"/>
  <c r="Q92" i="1"/>
  <c r="Q100" i="1"/>
  <c r="Q11" i="1"/>
  <c r="O19" i="4"/>
  <c r="K10" i="4"/>
  <c r="I21" i="4"/>
  <c r="F21" i="4"/>
  <c r="E21" i="4"/>
  <c r="L26" i="1"/>
  <c r="M21" i="4"/>
  <c r="O10" i="4"/>
  <c r="J21" i="4"/>
  <c r="G19" i="4"/>
  <c r="G21" i="4" s="1"/>
  <c r="N21" i="4"/>
  <c r="K19" i="4"/>
  <c r="K65" i="1"/>
  <c r="L65" i="1" s="1"/>
  <c r="L78" i="1"/>
  <c r="L43" i="1"/>
  <c r="L117" i="1"/>
  <c r="L131" i="1"/>
  <c r="L134" i="1"/>
  <c r="L92" i="1"/>
  <c r="L70" i="1"/>
  <c r="L100" i="1"/>
  <c r="L110" i="1"/>
  <c r="L126" i="1"/>
  <c r="L15" i="1"/>
  <c r="J166" i="1"/>
  <c r="L34" i="1"/>
  <c r="L11" i="1"/>
  <c r="L162" i="1"/>
  <c r="L149" i="1"/>
  <c r="L138" i="1"/>
  <c r="L52" i="1"/>
  <c r="O166" i="1"/>
  <c r="P65" i="1"/>
  <c r="N65" i="1"/>
  <c r="M164" i="1"/>
  <c r="F166" i="1"/>
  <c r="D164" i="1"/>
  <c r="D166" i="1" s="1"/>
  <c r="H164" i="1"/>
  <c r="A134" i="1" l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Q65" i="1"/>
  <c r="M166" i="1"/>
  <c r="Q164" i="1"/>
  <c r="K21" i="4"/>
  <c r="O21" i="4"/>
  <c r="H166" i="1"/>
  <c r="L164" i="1"/>
  <c r="A145" i="1" l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4" i="1" s="1"/>
  <c r="A166" i="1" s="1"/>
</calcChain>
</file>

<file path=xl/sharedStrings.xml><?xml version="1.0" encoding="utf-8"?>
<sst xmlns="http://schemas.openxmlformats.org/spreadsheetml/2006/main" count="548" uniqueCount="326">
  <si>
    <t>Budget 2025</t>
  </si>
  <si>
    <t>Comments</t>
  </si>
  <si>
    <t>INCOME</t>
  </si>
  <si>
    <t>ADMINISTRATION</t>
  </si>
  <si>
    <t xml:space="preserve">   Dividends</t>
  </si>
  <si>
    <t>INVESTMENTS</t>
  </si>
  <si>
    <t xml:space="preserve">   Donations</t>
  </si>
  <si>
    <t>Donations</t>
  </si>
  <si>
    <t xml:space="preserve">   Misc</t>
  </si>
  <si>
    <t>Misc Inc</t>
  </si>
  <si>
    <t xml:space="preserve">   Grants</t>
  </si>
  <si>
    <t>GRANTS</t>
  </si>
  <si>
    <t>Administration Subtotal</t>
  </si>
  <si>
    <t>MEMBERSHIPS</t>
  </si>
  <si>
    <t xml:space="preserve">   Clubs</t>
  </si>
  <si>
    <t>Club Mem Inc</t>
  </si>
  <si>
    <t xml:space="preserve">   Individuals</t>
  </si>
  <si>
    <t>Members Athlete</t>
  </si>
  <si>
    <t>Memberships Subtotal</t>
  </si>
  <si>
    <t>SANCTIONS</t>
  </si>
  <si>
    <t>Sanction-local</t>
  </si>
  <si>
    <t>EVENTS</t>
  </si>
  <si>
    <t xml:space="preserve">   Pacific Open T&amp;F Champs</t>
  </si>
  <si>
    <t>OT&amp;F MEET</t>
  </si>
  <si>
    <t xml:space="preserve">   Pacific Masters T&amp;F Champs</t>
  </si>
  <si>
    <t>MASTERS MEET</t>
  </si>
  <si>
    <t xml:space="preserve">   Race Walking Champs</t>
  </si>
  <si>
    <t>1500m+1MILE+3000m</t>
  </si>
  <si>
    <t xml:space="preserve">   Race Walking : Extra Events</t>
  </si>
  <si>
    <t xml:space="preserve">   Pacific Open/Masters XC</t>
  </si>
  <si>
    <t>PAXC</t>
  </si>
  <si>
    <t xml:space="preserve">   Pacific Indoor Meets</t>
  </si>
  <si>
    <t xml:space="preserve">   Pacific College Club T&amp;F Champs</t>
  </si>
  <si>
    <t xml:space="preserve">   2024 USATF Masters T&amp;F</t>
  </si>
  <si>
    <t>Non-Youth Events Subtotal</t>
  </si>
  <si>
    <t>YOUTH EVENTS</t>
  </si>
  <si>
    <t xml:space="preserve">     Pacific Youth T&amp;F Champs (PAC)</t>
  </si>
  <si>
    <t>PAC</t>
  </si>
  <si>
    <t>PAJO</t>
  </si>
  <si>
    <t xml:space="preserve">     Region 14 Combined Events</t>
  </si>
  <si>
    <t>MULTIS</t>
  </si>
  <si>
    <t>JOREGION</t>
  </si>
  <si>
    <t xml:space="preserve">     Pacific JO Cross Country</t>
  </si>
  <si>
    <t xml:space="preserve">     Region JO Cross Country</t>
  </si>
  <si>
    <t>REGION XC</t>
  </si>
  <si>
    <t xml:space="preserve">   Youth Events Subtotal</t>
  </si>
  <si>
    <t>COMMITTEES</t>
  </si>
  <si>
    <t xml:space="preserve">   Equipment</t>
  </si>
  <si>
    <t>Total Eq Rent Inc</t>
  </si>
  <si>
    <t xml:space="preserve">   Awards--Banquet</t>
  </si>
  <si>
    <t xml:space="preserve">   Officials</t>
  </si>
  <si>
    <t xml:space="preserve">      Annual Meeting</t>
  </si>
  <si>
    <t>Luncheon</t>
  </si>
  <si>
    <t xml:space="preserve">      Clinics</t>
  </si>
  <si>
    <t>Clinics</t>
  </si>
  <si>
    <t xml:space="preserve">      Donations</t>
  </si>
  <si>
    <t>Off Don</t>
  </si>
  <si>
    <t xml:space="preserve">      Member Official</t>
  </si>
  <si>
    <t>Member Official</t>
  </si>
  <si>
    <t xml:space="preserve">   Officials Subtotal</t>
  </si>
  <si>
    <t>TOTAL REVENUE</t>
  </si>
  <si>
    <t>EXPENSES</t>
  </si>
  <si>
    <t>Expense</t>
  </si>
  <si>
    <t>FOUNDATION</t>
  </si>
  <si>
    <t xml:space="preserve">   Rental Insurance</t>
  </si>
  <si>
    <t>INSURANCE - Other</t>
  </si>
  <si>
    <t xml:space="preserve">   Staff</t>
  </si>
  <si>
    <t>Staff Sal</t>
  </si>
  <si>
    <t xml:space="preserve">   Phone</t>
  </si>
  <si>
    <t xml:space="preserve">   Postage</t>
  </si>
  <si>
    <t>POSTAGE</t>
  </si>
  <si>
    <t xml:space="preserve">   Shipping</t>
  </si>
  <si>
    <t>Shipping</t>
  </si>
  <si>
    <t xml:space="preserve">   Supplies</t>
  </si>
  <si>
    <t>SUPPLIES</t>
  </si>
  <si>
    <t xml:space="preserve">   Tax Prep</t>
  </si>
  <si>
    <t>Tax &amp; Prep</t>
  </si>
  <si>
    <t>There is now a fee to submit taxes</t>
  </si>
  <si>
    <t xml:space="preserve">   Repairs</t>
  </si>
  <si>
    <t>Repairs</t>
  </si>
  <si>
    <t xml:space="preserve">   Miscellaneous/Equipment</t>
  </si>
  <si>
    <t>Off Equip</t>
  </si>
  <si>
    <t xml:space="preserve">   Software Development</t>
  </si>
  <si>
    <t>MISCELLANEOUS</t>
  </si>
  <si>
    <t xml:space="preserve">   Board</t>
  </si>
  <si>
    <t>Board Exp</t>
  </si>
  <si>
    <t xml:space="preserve">   Long Range Planning</t>
  </si>
  <si>
    <t>LRP Meeting</t>
  </si>
  <si>
    <t xml:space="preserve">   Legal</t>
  </si>
  <si>
    <t>Miscellaneous Subtotal</t>
  </si>
  <si>
    <t>PA Open T&amp;F</t>
  </si>
  <si>
    <t>PA Masters T&amp;F</t>
  </si>
  <si>
    <t>Non-Youth Event Subtotal</t>
  </si>
  <si>
    <t xml:space="preserve">      Pacific Youth T&amp;F Champs</t>
  </si>
  <si>
    <t xml:space="preserve">      Region 14 Combined Events</t>
  </si>
  <si>
    <t xml:space="preserve">      Region 16 Combined Events</t>
  </si>
  <si>
    <t>REGION 14</t>
  </si>
  <si>
    <t xml:space="preserve">      Pacific JO Cross Country</t>
  </si>
  <si>
    <t>CROSS COUNTRY</t>
  </si>
  <si>
    <t xml:space="preserve">      XC Grand Prix</t>
  </si>
  <si>
    <t xml:space="preserve">      Region JO Cross Country</t>
  </si>
  <si>
    <t xml:space="preserve">      National JO XC &amp; Track (Tent)</t>
  </si>
  <si>
    <t xml:space="preserve">      Club Meet Grants</t>
  </si>
  <si>
    <t xml:space="preserve">      Specialized Clinic/Learn by Doing</t>
  </si>
  <si>
    <t>GRAND PRIX</t>
  </si>
  <si>
    <t xml:space="preserve">     Cross Country</t>
  </si>
  <si>
    <t>GP XC</t>
  </si>
  <si>
    <t xml:space="preserve">     Race Walking</t>
  </si>
  <si>
    <t>GP Racewalk</t>
  </si>
  <si>
    <t xml:space="preserve">     Masters T&amp;F</t>
  </si>
  <si>
    <t>MaT&amp;F</t>
  </si>
  <si>
    <t xml:space="preserve">     Road Racing</t>
  </si>
  <si>
    <t>GP Road Race</t>
  </si>
  <si>
    <t xml:space="preserve">     Track &amp; Field</t>
  </si>
  <si>
    <t>GP T&amp;F</t>
  </si>
  <si>
    <t>GP Ultra</t>
  </si>
  <si>
    <t>Grand Prix Subtotal</t>
  </si>
  <si>
    <t>TRAVEL FUNDS</t>
  </si>
  <si>
    <t xml:space="preserve">   National Annual Meeting</t>
  </si>
  <si>
    <t>Travel Convent</t>
  </si>
  <si>
    <t xml:space="preserve">   Executive Director</t>
  </si>
  <si>
    <t>Travel JM Exp</t>
  </si>
  <si>
    <t>Travel Funds Subtotal</t>
  </si>
  <si>
    <t xml:space="preserve">   Athletes</t>
  </si>
  <si>
    <t xml:space="preserve">   Awards</t>
  </si>
  <si>
    <t xml:space="preserve">      Plaques</t>
  </si>
  <si>
    <t xml:space="preserve">      Banquet</t>
  </si>
  <si>
    <t xml:space="preserve">   Awards Subtotal</t>
  </si>
  <si>
    <t>COACHES</t>
  </si>
  <si>
    <t xml:space="preserve">      Awards</t>
  </si>
  <si>
    <t xml:space="preserve">      HS Email Address List</t>
  </si>
  <si>
    <t xml:space="preserve">      Coach ID badges</t>
  </si>
  <si>
    <t xml:space="preserve">      Adm</t>
  </si>
  <si>
    <t xml:space="preserve">      Coach Scholarship</t>
  </si>
  <si>
    <t>SCHOLARSHIP</t>
  </si>
  <si>
    <t xml:space="preserve">   Coaches Subtotal</t>
  </si>
  <si>
    <t>COMMUNICATIONS</t>
  </si>
  <si>
    <t xml:space="preserve">      Website</t>
  </si>
  <si>
    <t>WEBSITE</t>
  </si>
  <si>
    <t xml:space="preserve">      Manager</t>
  </si>
  <si>
    <t>EBLAST</t>
  </si>
  <si>
    <t>PROFILES</t>
  </si>
  <si>
    <t xml:space="preserve">      Zoom</t>
  </si>
  <si>
    <t xml:space="preserve">      Other</t>
  </si>
  <si>
    <t>Communicat Com - Other</t>
  </si>
  <si>
    <t>Race Results Weekly subscription</t>
  </si>
  <si>
    <t>Marketing</t>
  </si>
  <si>
    <t xml:space="preserve">      Constant Contact</t>
  </si>
  <si>
    <t>CONSTANT CONTACT</t>
  </si>
  <si>
    <t xml:space="preserve">   Communications Subtotal</t>
  </si>
  <si>
    <t>EQUIPMENT</t>
  </si>
  <si>
    <t xml:space="preserve">    Maintenance</t>
  </si>
  <si>
    <t xml:space="preserve">   Equipment Subtotal</t>
  </si>
  <si>
    <t>Equip Comm</t>
  </si>
  <si>
    <t xml:space="preserve"> LDR</t>
  </si>
  <si>
    <t xml:space="preserve">   LDR Subtotal</t>
  </si>
  <si>
    <t>MARKETING</t>
  </si>
  <si>
    <t>Marketing Com</t>
  </si>
  <si>
    <t>Sandwich boards (one for each committee)</t>
  </si>
  <si>
    <t xml:space="preserve">   Marketing Subtotal</t>
  </si>
  <si>
    <t xml:space="preserve">   Masters T&amp;F</t>
  </si>
  <si>
    <t>Promoting national masters to 25-39 age groups</t>
  </si>
  <si>
    <t>OFFICIALS</t>
  </si>
  <si>
    <t>Off Awards</t>
  </si>
  <si>
    <t xml:space="preserve">      Cmte. Annual Meeting</t>
  </si>
  <si>
    <t>Off Clinics</t>
  </si>
  <si>
    <t xml:space="preserve">      Dues to National Officials</t>
  </si>
  <si>
    <t xml:space="preserve">      Foundation Donation</t>
  </si>
  <si>
    <t xml:space="preserve"> </t>
  </si>
  <si>
    <t xml:space="preserve">      Certification Chair Expenses</t>
  </si>
  <si>
    <t>CERTIFICATION</t>
  </si>
  <si>
    <t xml:space="preserve">      NOC Award</t>
  </si>
  <si>
    <t xml:space="preserve">      Misc</t>
  </si>
  <si>
    <t>Off Misc</t>
  </si>
  <si>
    <t>OPEN T&amp;F</t>
  </si>
  <si>
    <t>OT&amp;F Com</t>
  </si>
  <si>
    <t>PARA ATHLETICS</t>
  </si>
  <si>
    <t xml:space="preserve">   Para Athletics Subtotal</t>
  </si>
  <si>
    <t>RACE WALKING</t>
  </si>
  <si>
    <t>YOUTH</t>
  </si>
  <si>
    <t>Youth Com</t>
  </si>
  <si>
    <t xml:space="preserve">      ID Machine</t>
  </si>
  <si>
    <t xml:space="preserve">      Annual Meeting Travel</t>
  </si>
  <si>
    <t>Covered under the main budget.</t>
  </si>
  <si>
    <t xml:space="preserve">   Youth Subtotal</t>
  </si>
  <si>
    <t>TOTAL EXPENSES</t>
  </si>
  <si>
    <t>Budget Request 2026</t>
  </si>
  <si>
    <t>Budget 2024</t>
  </si>
  <si>
    <t>Actual  2024</t>
  </si>
  <si>
    <t>Committee</t>
  </si>
  <si>
    <t>Point of Contact</t>
  </si>
  <si>
    <t>Submitted?</t>
  </si>
  <si>
    <t>Men's T&amp;F</t>
  </si>
  <si>
    <t>Women's T&amp;F</t>
  </si>
  <si>
    <t>Master's T&amp;F</t>
  </si>
  <si>
    <t>Men's LDR</t>
  </si>
  <si>
    <t>Andy Crawford</t>
  </si>
  <si>
    <t>Women's LDR</t>
  </si>
  <si>
    <t>Angie Longworth/Cindy Reed</t>
  </si>
  <si>
    <t>Masters LDR</t>
  </si>
  <si>
    <t>Race Walking</t>
  </si>
  <si>
    <t>Youth</t>
  </si>
  <si>
    <t>Eric Stuart / Ed Hollshwandner</t>
  </si>
  <si>
    <t>Athletes</t>
  </si>
  <si>
    <t>Officials</t>
  </si>
  <si>
    <t>Phil Leake</t>
  </si>
  <si>
    <t>Coaches</t>
  </si>
  <si>
    <t>Para Athletics</t>
  </si>
  <si>
    <t>Lee Webb</t>
  </si>
  <si>
    <t>Awards</t>
  </si>
  <si>
    <t>Communications</t>
  </si>
  <si>
    <t>Media</t>
  </si>
  <si>
    <t>Fred Baer</t>
  </si>
  <si>
    <t>Irene Herman</t>
  </si>
  <si>
    <t>Financial and Audit</t>
  </si>
  <si>
    <t>Membership</t>
  </si>
  <si>
    <t>Reflected in 2026 Budget</t>
  </si>
  <si>
    <t>-</t>
  </si>
  <si>
    <t>David Sander</t>
  </si>
  <si>
    <t>Dave Schrock</t>
  </si>
  <si>
    <t>Robin Stevens</t>
  </si>
  <si>
    <t>x</t>
  </si>
  <si>
    <t>Without Facility fee for 2025</t>
  </si>
  <si>
    <t>Athlete, Coach, Event profiles - PR</t>
  </si>
  <si>
    <t>Quickbooks Account Name</t>
  </si>
  <si>
    <t>Line No.</t>
  </si>
  <si>
    <t>Subtotals    &amp; Sums</t>
  </si>
  <si>
    <t xml:space="preserve">     Pacific JO T&amp;F (Top 8)</t>
  </si>
  <si>
    <t xml:space="preserve">     Region 14 T&amp;F (Top 5)</t>
  </si>
  <si>
    <t xml:space="preserve">      Pacific JO T&amp;F (Top 8)</t>
  </si>
  <si>
    <t xml:space="preserve">      Region 14 T&amp;F (Top 5)</t>
  </si>
  <si>
    <t xml:space="preserve">      Youth Sports Banquet</t>
  </si>
  <si>
    <t>Budget Req.</t>
  </si>
  <si>
    <t>Pamela Mason</t>
  </si>
  <si>
    <t>Uncategorized Income</t>
  </si>
  <si>
    <t>BANK</t>
  </si>
  <si>
    <t xml:space="preserve">   Rent &amp; Utilities</t>
  </si>
  <si>
    <t>Rent, Utilities</t>
  </si>
  <si>
    <t>Software</t>
  </si>
  <si>
    <t>Quickbooks, Adobe</t>
  </si>
  <si>
    <t>Bank Charges</t>
  </si>
  <si>
    <t>Misc General Expenses, Office Expenses</t>
  </si>
  <si>
    <t>INTERNET</t>
  </si>
  <si>
    <t>Internet</t>
  </si>
  <si>
    <t>Misc Gen Exp,        Off Exp</t>
  </si>
  <si>
    <t>COLLEGE CLUB</t>
  </si>
  <si>
    <t>PAXC, PAXCCHAMPS</t>
  </si>
  <si>
    <t>Rent+Utils</t>
  </si>
  <si>
    <t>Merged into GWI</t>
  </si>
  <si>
    <t>Prize Money</t>
  </si>
  <si>
    <t>Prize money for 10 fall meets, based on points.</t>
  </si>
  <si>
    <t xml:space="preserve">     Mountain Ultra Trail (MUT)</t>
  </si>
  <si>
    <t>Amanda Alvaredo</t>
  </si>
  <si>
    <t>Mark Murray</t>
  </si>
  <si>
    <t>Brendon Gray</t>
  </si>
  <si>
    <t>Ryan Cowley</t>
  </si>
  <si>
    <t>Cinsee Calvin</t>
  </si>
  <si>
    <t>( Irene Herman )</t>
  </si>
  <si>
    <t>Income</t>
  </si>
  <si>
    <t>Assume free facility, 75/day officials</t>
  </si>
  <si>
    <t>Flow through from Reno meets, spans two fiscal years, Dec-February</t>
  </si>
  <si>
    <t>Not normally submitted.</t>
  </si>
  <si>
    <t>This is combined LDR.</t>
  </si>
  <si>
    <t>Notes</t>
  </si>
  <si>
    <t>2026 Budget Submission Status by Committee</t>
  </si>
  <si>
    <t>General Events Subtotal:</t>
  </si>
  <si>
    <t>Youth Events Subtotal:</t>
  </si>
  <si>
    <t>USATF-PA Events Total:</t>
  </si>
  <si>
    <t>USATF-PA Event             Income and Expenses</t>
  </si>
  <si>
    <t>General Events</t>
  </si>
  <si>
    <t>Youth Events</t>
  </si>
  <si>
    <t xml:space="preserve">Date: </t>
  </si>
  <si>
    <t>Fall event</t>
  </si>
  <si>
    <t>Combined PAC Championship Meet and College Club Meet</t>
  </si>
  <si>
    <t>PAC/College Club</t>
  </si>
  <si>
    <t>Equipment can only be used in USATF Sanctioned meets.</t>
  </si>
  <si>
    <t>Need some specificity on this request.</t>
  </si>
  <si>
    <t>Fund Addl. Official to National Meeting</t>
  </si>
  <si>
    <t>Race Walk Subtotal</t>
  </si>
  <si>
    <t>Total Station Grant - National USATF</t>
  </si>
  <si>
    <t>Run, Jump, Throw and LDR in '25.  A Total Station USATF grant in 2025.</t>
  </si>
  <si>
    <t>From donations during membership payment.</t>
  </si>
  <si>
    <t>From 2023, part of Golden West Invitational (GWI)</t>
  </si>
  <si>
    <t>1-hour/10km - Fall event</t>
  </si>
  <si>
    <t>Added to Golden West Invitational (GWI)</t>
  </si>
  <si>
    <t>20k road championship</t>
  </si>
  <si>
    <t>Proposed new youth banquet event.</t>
  </si>
  <si>
    <t xml:space="preserve">    Youth Equipment</t>
  </si>
  <si>
    <t xml:space="preserve">    Official's Equipment</t>
  </si>
  <si>
    <t>February event, discontinued in 2026.</t>
  </si>
  <si>
    <t>Odd years are via Zoom from 2025 on.</t>
  </si>
  <si>
    <t>National Recertification Fees - once every 4 years, 2021, 2025, etc.</t>
  </si>
  <si>
    <t>EXCESS REVENUE or (LOSS)</t>
  </si>
  <si>
    <t xml:space="preserve">     Clinics</t>
  </si>
  <si>
    <t>Tent Rental at National Event</t>
  </si>
  <si>
    <t>Net</t>
  </si>
  <si>
    <t>4 indoor meets in Reno, spans two fiscal years.</t>
  </si>
  <si>
    <t>USATF Pacific 2024-2027 Budgets &amp; Results</t>
  </si>
  <si>
    <t>Budget Request 2027</t>
  </si>
  <si>
    <t>Adopted Budget 2027</t>
  </si>
  <si>
    <t>Actual 2025</t>
  </si>
  <si>
    <t>2027 Budget Submission Status by Committee</t>
  </si>
  <si>
    <t>Angie Ashworth</t>
  </si>
  <si>
    <t>Brendon Gregg</t>
  </si>
  <si>
    <t>LaDonna Aubert</t>
  </si>
  <si>
    <t>Payton Bilo</t>
  </si>
  <si>
    <t>Verity Breen</t>
  </si>
  <si>
    <t>Projected Actual 2026</t>
  </si>
  <si>
    <t>College + HS Coaches Email List</t>
  </si>
  <si>
    <t>No Response from Youth Committee on this Project</t>
  </si>
  <si>
    <t>Delta v. Req.</t>
  </si>
  <si>
    <t>Adding Masters - did not occur.</t>
  </si>
  <si>
    <t>Rental (e.g. Timing System, wind gauges, 2 Total Stations)</t>
  </si>
  <si>
    <t>Phone</t>
  </si>
  <si>
    <t>Computer Replacement</t>
  </si>
  <si>
    <t>Monthly fees</t>
  </si>
  <si>
    <t>Run, Jump, Throw</t>
  </si>
  <si>
    <t xml:space="preserve">      Instagram (was Profiles)</t>
  </si>
  <si>
    <t>Instagram</t>
  </si>
  <si>
    <t>Print</t>
  </si>
  <si>
    <t xml:space="preserve"> x </t>
  </si>
  <si>
    <t>Right size Revenue and Scope.  Need to know where National Meet is.</t>
  </si>
  <si>
    <t>Big Increase projected. Need explanation.</t>
  </si>
  <si>
    <t>2.0% Inflation Estimate, tied to COLA, est. 2.5%</t>
  </si>
  <si>
    <t>Resume as a USATF-PA event?</t>
  </si>
  <si>
    <t>Delta v.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</si>
</sst>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40" x14ac:knownFonts="1">
    <font>
      <sz val="11"/>
      <color rgb="FF000000"/>
      <name val="Calibri"/>
      <scheme val="minor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9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u/>
      <sz val="9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i/>
      <sz val="9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Calibri (Body)"/>
    </font>
    <font>
      <b/>
      <sz val="14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0"/>
      <color theme="1"/>
      <name val="Calibri (Body)"/>
    </font>
    <font>
      <b/>
      <sz val="10"/>
      <color theme="1"/>
      <name val="Calibri (Body)"/>
    </font>
    <font>
      <b/>
      <sz val="10"/>
      <color rgb="FF000000"/>
      <name val="Calibri (Body)"/>
    </font>
    <font>
      <sz val="10"/>
      <color rgb="FF000000"/>
      <name val="Calibri (Body)"/>
    </font>
    <font>
      <b/>
      <sz val="14"/>
      <color theme="1"/>
      <name val="Calibri"/>
      <family val="2"/>
    </font>
    <font>
      <sz val="9"/>
      <color rgb="FF000000"/>
      <name val="Calibri"/>
      <family val="2"/>
      <scheme val="minor"/>
    </font>
    <font>
      <b/>
      <sz val="14"/>
      <color theme="1"/>
      <name val="Calibri (Body)"/>
    </font>
    <font>
      <b/>
      <sz val="12"/>
      <color rgb="FF000000"/>
      <name val="Calibri"/>
      <family val="2"/>
      <scheme val="minor"/>
    </font>
    <font>
      <b/>
      <sz val="12"/>
      <color rgb="FF000000"/>
      <name val="Calibri (Body)"/>
    </font>
    <font>
      <b/>
      <sz val="12"/>
      <color theme="1"/>
      <name val="Calibri (Body)"/>
    </font>
    <font>
      <sz val="12"/>
      <color theme="1"/>
      <name val="Calibri"/>
      <family val="2"/>
    </font>
    <font>
      <sz val="12"/>
      <color rgb="FF000000"/>
      <name val="Calibri (Body)"/>
    </font>
    <font>
      <sz val="12"/>
      <color theme="1"/>
      <name val="Calibri (Body)"/>
    </font>
    <font>
      <sz val="12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28"/>
      <color rgb="FF000000"/>
      <name val="Calibri"/>
      <family val="2"/>
    </font>
    <font>
      <b/>
      <sz val="18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E69138"/>
        <bgColor rgb="FFE69138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rgb="FFE69138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9900"/>
      </patternFill>
    </fill>
    <fill>
      <patternFill patternType="solid">
        <fgColor theme="6" tint="0.79998168889431442"/>
        <bgColor rgb="FFE69138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6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5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6" fontId="4" fillId="5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164" fontId="2" fillId="0" borderId="1" xfId="1" applyNumberFormat="1" applyFont="1" applyBorder="1" applyAlignment="1">
      <alignment horizontal="center" vertical="center" wrapText="1"/>
    </xf>
    <xf numFmtId="164" fontId="1" fillId="4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4" fontId="2" fillId="5" borderId="1" xfId="1" applyNumberFormat="1" applyFont="1" applyFill="1" applyBorder="1" applyAlignment="1">
      <alignment horizontal="center" vertical="center" wrapText="1"/>
    </xf>
    <xf numFmtId="164" fontId="4" fillId="5" borderId="1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/>
    </xf>
    <xf numFmtId="164" fontId="7" fillId="0" borderId="0" xfId="1" applyNumberFormat="1" applyFont="1" applyAlignment="1">
      <alignment horizontal="center"/>
    </xf>
    <xf numFmtId="164" fontId="0" fillId="0" borderId="0" xfId="1" applyNumberFormat="1" applyFont="1"/>
    <xf numFmtId="164" fontId="2" fillId="2" borderId="1" xfId="1" applyNumberFormat="1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2" borderId="8" xfId="1" applyNumberFormat="1" applyFont="1" applyFill="1" applyBorder="1" applyAlignment="1">
      <alignment horizontal="center" vertical="center" wrapText="1"/>
    </xf>
    <xf numFmtId="164" fontId="4" fillId="0" borderId="5" xfId="1" applyNumberFormat="1" applyFont="1" applyBorder="1" applyAlignment="1">
      <alignment horizontal="center" vertical="center" wrapText="1"/>
    </xf>
    <xf numFmtId="164" fontId="4" fillId="3" borderId="8" xfId="1" applyNumberFormat="1" applyFont="1" applyFill="1" applyBorder="1" applyAlignment="1">
      <alignment horizontal="center" vertical="center" wrapText="1"/>
    </xf>
    <xf numFmtId="164" fontId="4" fillId="0" borderId="8" xfId="1" applyNumberFormat="1" applyFont="1" applyBorder="1" applyAlignment="1">
      <alignment horizontal="center" vertical="center" wrapText="1"/>
    </xf>
    <xf numFmtId="164" fontId="2" fillId="6" borderId="1" xfId="1" applyNumberFormat="1" applyFont="1" applyFill="1" applyBorder="1" applyAlignment="1">
      <alignment horizontal="center" vertical="center" wrapText="1"/>
    </xf>
    <xf numFmtId="164" fontId="4" fillId="6" borderId="1" xfId="1" applyNumberFormat="1" applyFont="1" applyFill="1" applyBorder="1" applyAlignment="1">
      <alignment horizontal="center" vertical="center" wrapText="1"/>
    </xf>
    <xf numFmtId="164" fontId="4" fillId="6" borderId="8" xfId="1" applyNumberFormat="1" applyFont="1" applyFill="1" applyBorder="1" applyAlignment="1">
      <alignment horizontal="center" vertical="center" wrapText="1"/>
    </xf>
    <xf numFmtId="164" fontId="4" fillId="8" borderId="1" xfId="1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horizontal="right" vertical="center"/>
    </xf>
    <xf numFmtId="0" fontId="10" fillId="0" borderId="0" xfId="0" applyFont="1"/>
    <xf numFmtId="0" fontId="20" fillId="0" borderId="0" xfId="0" applyFont="1"/>
    <xf numFmtId="17" fontId="4" fillId="0" borderId="1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164" fontId="2" fillId="0" borderId="8" xfId="1" applyNumberFormat="1" applyFont="1" applyBorder="1" applyAlignment="1">
      <alignment horizontal="center" vertical="center" wrapText="1"/>
    </xf>
    <xf numFmtId="164" fontId="2" fillId="2" borderId="8" xfId="1" applyNumberFormat="1" applyFont="1" applyFill="1" applyBorder="1" applyAlignment="1">
      <alignment horizontal="center" vertical="center" wrapText="1"/>
    </xf>
    <xf numFmtId="164" fontId="2" fillId="3" borderId="8" xfId="1" applyNumberFormat="1" applyFont="1" applyFill="1" applyBorder="1" applyAlignment="1">
      <alignment horizontal="center" vertical="center" wrapText="1"/>
    </xf>
    <xf numFmtId="164" fontId="2" fillId="6" borderId="8" xfId="1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1" fontId="4" fillId="0" borderId="8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4" borderId="1" xfId="0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9" fontId="2" fillId="0" borderId="1" xfId="3" applyFont="1" applyBorder="1" applyAlignment="1">
      <alignment horizontal="center" vertical="center" wrapText="1"/>
    </xf>
    <xf numFmtId="9" fontId="4" fillId="4" borderId="1" xfId="3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center" vertical="center" wrapText="1"/>
    </xf>
    <xf numFmtId="164" fontId="23" fillId="4" borderId="1" xfId="1" applyNumberFormat="1" applyFont="1" applyFill="1" applyBorder="1" applyAlignment="1">
      <alignment horizontal="center" vertical="center" wrapText="1"/>
    </xf>
    <xf numFmtId="9" fontId="22" fillId="4" borderId="1" xfId="3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0" xfId="0" applyFont="1"/>
    <xf numFmtId="0" fontId="25" fillId="0" borderId="0" xfId="0" applyFont="1"/>
    <xf numFmtId="0" fontId="22" fillId="0" borderId="1" xfId="0" applyFont="1" applyBorder="1" applyAlignment="1">
      <alignment horizontal="center" vertical="center" wrapText="1"/>
    </xf>
    <xf numFmtId="164" fontId="23" fillId="2" borderId="1" xfId="1" applyNumberFormat="1" applyFont="1" applyFill="1" applyBorder="1" applyAlignment="1">
      <alignment horizontal="center" vertical="center" wrapText="1"/>
    </xf>
    <xf numFmtId="164" fontId="23" fillId="0" borderId="1" xfId="1" applyNumberFormat="1" applyFont="1" applyBorder="1" applyAlignment="1">
      <alignment horizontal="center" vertical="center" wrapText="1"/>
    </xf>
    <xf numFmtId="164" fontId="23" fillId="3" borderId="1" xfId="1" applyNumberFormat="1" applyFont="1" applyFill="1" applyBorder="1" applyAlignment="1">
      <alignment horizontal="center" vertical="center" wrapText="1"/>
    </xf>
    <xf numFmtId="164" fontId="23" fillId="7" borderId="1" xfId="1" applyNumberFormat="1" applyFont="1" applyFill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right" vertical="center" wrapText="1"/>
    </xf>
    <xf numFmtId="164" fontId="27" fillId="0" borderId="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4" fontId="32" fillId="6" borderId="0" xfId="1" applyNumberFormat="1" applyFont="1" applyFill="1" applyBorder="1" applyAlignment="1">
      <alignment horizontal="center" vertical="center" wrapText="1"/>
    </xf>
    <xf numFmtId="164" fontId="32" fillId="6" borderId="17" xfId="1" applyNumberFormat="1" applyFont="1" applyFill="1" applyBorder="1" applyAlignment="1">
      <alignment horizontal="center" vertical="center" wrapText="1"/>
    </xf>
    <xf numFmtId="164" fontId="33" fillId="2" borderId="0" xfId="1" applyNumberFormat="1" applyFont="1" applyFill="1" applyBorder="1" applyAlignment="1">
      <alignment horizontal="center" vertical="center" wrapText="1"/>
    </xf>
    <xf numFmtId="164" fontId="32" fillId="3" borderId="0" xfId="1" applyNumberFormat="1" applyFont="1" applyFill="1" applyBorder="1" applyAlignment="1">
      <alignment horizontal="center" vertical="center" wrapText="1"/>
    </xf>
    <xf numFmtId="164" fontId="33" fillId="2" borderId="17" xfId="1" applyNumberFormat="1" applyFont="1" applyFill="1" applyBorder="1" applyAlignment="1">
      <alignment horizontal="center" vertical="center" wrapText="1"/>
    </xf>
    <xf numFmtId="164" fontId="32" fillId="3" borderId="17" xfId="1" applyNumberFormat="1" applyFont="1" applyFill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/>
    </xf>
    <xf numFmtId="165" fontId="34" fillId="0" borderId="17" xfId="2" applyNumberFormat="1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164" fontId="32" fillId="0" borderId="0" xfId="1" applyNumberFormat="1" applyFont="1" applyBorder="1" applyAlignment="1">
      <alignment horizontal="center" vertical="center"/>
    </xf>
    <xf numFmtId="165" fontId="32" fillId="0" borderId="0" xfId="2" applyNumberFormat="1" applyFont="1" applyBorder="1" applyAlignment="1">
      <alignment horizontal="center" vertical="center"/>
    </xf>
    <xf numFmtId="0" fontId="21" fillId="0" borderId="0" xfId="0" applyFont="1" applyAlignment="1">
      <alignment horizontal="right" vertical="center" wrapText="1"/>
    </xf>
    <xf numFmtId="165" fontId="31" fillId="0" borderId="0" xfId="2" applyNumberFormat="1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4" xfId="0" applyBorder="1"/>
    <xf numFmtId="0" fontId="0" fillId="0" borderId="16" xfId="0" applyBorder="1"/>
    <xf numFmtId="0" fontId="18" fillId="0" borderId="14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0" fillId="0" borderId="18" xfId="0" applyBorder="1"/>
    <xf numFmtId="0" fontId="0" fillId="0" borderId="17" xfId="0" applyBorder="1"/>
    <xf numFmtId="0" fontId="0" fillId="0" borderId="19" xfId="0" applyBorder="1"/>
    <xf numFmtId="0" fontId="36" fillId="0" borderId="1" xfId="0" applyFont="1" applyBorder="1" applyAlignment="1">
      <alignment vertical="center"/>
    </xf>
    <xf numFmtId="0" fontId="0" fillId="0" borderId="21" xfId="0" applyBorder="1"/>
    <xf numFmtId="164" fontId="33" fillId="2" borderId="22" xfId="1" applyNumberFormat="1" applyFont="1" applyFill="1" applyBorder="1" applyAlignment="1">
      <alignment horizontal="center" vertical="center" wrapText="1"/>
    </xf>
    <xf numFmtId="165" fontId="34" fillId="0" borderId="22" xfId="2" applyNumberFormat="1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164" fontId="32" fillId="3" borderId="22" xfId="1" applyNumberFormat="1" applyFont="1" applyFill="1" applyBorder="1" applyAlignment="1">
      <alignment horizontal="center" vertical="center" wrapText="1"/>
    </xf>
    <xf numFmtId="164" fontId="32" fillId="6" borderId="22" xfId="1" applyNumberFormat="1" applyFont="1" applyFill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165" fontId="31" fillId="0" borderId="20" xfId="2" applyNumberFormat="1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29" fillId="0" borderId="20" xfId="0" applyFont="1" applyBorder="1" applyAlignment="1">
      <alignment horizontal="left" vertical="center"/>
    </xf>
    <xf numFmtId="0" fontId="32" fillId="0" borderId="17" xfId="0" applyFont="1" applyBorder="1" applyAlignment="1">
      <alignment horizontal="left" vertical="center" wrapText="1"/>
    </xf>
    <xf numFmtId="0" fontId="32" fillId="0" borderId="22" xfId="0" applyFont="1" applyBorder="1" applyAlignment="1">
      <alignment horizontal="left" vertical="center" wrapText="1"/>
    </xf>
    <xf numFmtId="0" fontId="37" fillId="0" borderId="0" xfId="0" applyFont="1" applyAlignment="1">
      <alignment horizontal="right"/>
    </xf>
    <xf numFmtId="14" fontId="37" fillId="0" borderId="0" xfId="0" applyNumberFormat="1" applyFont="1" applyAlignment="1">
      <alignment horizontal="center"/>
    </xf>
    <xf numFmtId="14" fontId="37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center"/>
    </xf>
    <xf numFmtId="0" fontId="37" fillId="0" borderId="0" xfId="0" applyFont="1" applyAlignment="1">
      <alignment horizontal="right" vertical="center"/>
    </xf>
    <xf numFmtId="14" fontId="37" fillId="0" borderId="0" xfId="0" applyNumberFormat="1" applyFont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" fillId="5" borderId="6" xfId="0" applyFont="1" applyFill="1" applyBorder="1" applyAlignment="1">
      <alignment horizontal="left" vertical="center" wrapText="1"/>
    </xf>
    <xf numFmtId="164" fontId="2" fillId="9" borderId="8" xfId="1" applyNumberFormat="1" applyFont="1" applyFill="1" applyBorder="1" applyAlignment="1">
      <alignment horizontal="center" vertical="center" wrapText="1"/>
    </xf>
    <xf numFmtId="164" fontId="2" fillId="9" borderId="1" xfId="1" applyNumberFormat="1" applyFont="1" applyFill="1" applyBorder="1" applyAlignment="1">
      <alignment horizontal="center" vertical="center" wrapText="1"/>
    </xf>
    <xf numFmtId="164" fontId="3" fillId="9" borderId="1" xfId="1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36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3" fillId="0" borderId="24" xfId="0" applyFont="1" applyBorder="1"/>
    <xf numFmtId="0" fontId="11" fillId="0" borderId="6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 wrapText="1"/>
    </xf>
    <xf numFmtId="0" fontId="13" fillId="7" borderId="24" xfId="0" applyFont="1" applyFill="1" applyBorder="1"/>
    <xf numFmtId="0" fontId="15" fillId="0" borderId="4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center" wrapText="1"/>
    </xf>
    <xf numFmtId="0" fontId="13" fillId="10" borderId="24" xfId="0" applyFont="1" applyFill="1" applyBorder="1"/>
    <xf numFmtId="0" fontId="19" fillId="0" borderId="23" xfId="0" applyFont="1" applyBorder="1" applyAlignment="1">
      <alignment horizontal="center" vertic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928077</xdr:colOff>
      <xdr:row>0</xdr:row>
      <xdr:rowOff>13883</xdr:rowOff>
    </xdr:from>
    <xdr:to>
      <xdr:col>22</xdr:col>
      <xdr:colOff>2204761</xdr:colOff>
      <xdr:row>0</xdr:row>
      <xdr:rowOff>602120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DA882B5-F52D-0B4C-B024-203D1582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6385" y="13883"/>
          <a:ext cx="1276684" cy="5882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495052</xdr:colOff>
      <xdr:row>168</xdr:row>
      <xdr:rowOff>188228</xdr:rowOff>
    </xdr:from>
    <xdr:to>
      <xdr:col>16</xdr:col>
      <xdr:colOff>279884</xdr:colOff>
      <xdr:row>181</xdr:row>
      <xdr:rowOff>118875</xdr:rowOff>
    </xdr:to>
    <xdr:pic>
      <xdr:nvPicPr>
        <xdr:cNvPr id="6" name="Picture 5" descr="USATF_Local_Assoc_Logo_Horiz_Pacific">
          <a:extLst>
            <a:ext uri="{FF2B5EF4-FFF2-40B4-BE49-F238E27FC236}">
              <a16:creationId xmlns:a16="http://schemas.microsoft.com/office/drawing/2014/main" id="{929B01FC-5A95-7E06-A758-202B87036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4590" y="40339766"/>
          <a:ext cx="5264719" cy="2499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22</xdr:row>
      <xdr:rowOff>177800</xdr:rowOff>
    </xdr:from>
    <xdr:to>
      <xdr:col>10</xdr:col>
      <xdr:colOff>635000</xdr:colOff>
      <xdr:row>33</xdr:row>
      <xdr:rowOff>197631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98D054-1AC8-8441-E3E8-583B17DAB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0950" y="6083300"/>
          <a:ext cx="4527550" cy="21153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96"/>
  <sheetViews>
    <sheetView tabSelected="1" zoomScale="150" zoomScaleNormal="150" workbookViewId="0">
      <pane xSplit="3" ySplit="4" topLeftCell="J121" activePane="bottomRight" state="frozen"/>
      <selection pane="topRight" activeCell="D1" sqref="D1"/>
      <selection pane="bottomLeft" activeCell="A4" sqref="A4"/>
      <selection pane="bottomRight" activeCell="R97" sqref="R97"/>
    </sheetView>
  </sheetViews>
  <sheetFormatPr baseColWidth="10" defaultColWidth="14.5" defaultRowHeight="15" customHeight="1" x14ac:dyDescent="0.2"/>
  <cols>
    <col min="1" max="1" width="4.1640625" style="59" customWidth="1"/>
    <col min="2" max="2" width="29" customWidth="1"/>
    <col min="3" max="3" width="12.33203125" customWidth="1"/>
    <col min="4" max="4" width="7" style="30" customWidth="1"/>
    <col min="5" max="5" width="7" customWidth="1"/>
    <col min="6" max="6" width="7.33203125" customWidth="1"/>
    <col min="7" max="7" width="7" customWidth="1"/>
    <col min="8" max="8" width="7.33203125" customWidth="1"/>
    <col min="9" max="9" width="7" customWidth="1"/>
    <col min="10" max="10" width="8.33203125" customWidth="1"/>
    <col min="11" max="11" width="7" customWidth="1"/>
    <col min="12" max="12" width="5.5" customWidth="1"/>
    <col min="13" max="13" width="8" customWidth="1"/>
    <col min="14" max="14" width="7" customWidth="1"/>
    <col min="15" max="15" width="7.83203125" customWidth="1"/>
    <col min="16" max="16" width="6.83203125" customWidth="1"/>
    <col min="17" max="17" width="5.5" customWidth="1"/>
    <col min="18" max="18" width="8" customWidth="1"/>
    <col min="19" max="19" width="6.5" customWidth="1"/>
    <col min="20" max="20" width="7" customWidth="1"/>
    <col min="21" max="21" width="7.83203125" customWidth="1"/>
    <col min="22" max="22" width="6.83203125" customWidth="1"/>
    <col min="23" max="23" width="44.1640625" customWidth="1"/>
  </cols>
  <sheetData>
    <row r="1" spans="1:33" ht="50" customHeight="1" thickBot="1" x14ac:dyDescent="0.25">
      <c r="A1" s="127"/>
      <c r="B1" s="157" t="s">
        <v>297</v>
      </c>
      <c r="C1" s="157"/>
      <c r="D1" s="157"/>
      <c r="E1" s="157"/>
      <c r="F1" s="157"/>
      <c r="G1" s="157"/>
      <c r="H1" s="157"/>
      <c r="I1" s="157"/>
      <c r="J1" s="157"/>
      <c r="K1" s="157"/>
      <c r="L1" s="20"/>
      <c r="M1" s="20"/>
      <c r="N1" s="20"/>
      <c r="O1" s="20"/>
      <c r="P1" s="128"/>
      <c r="Q1" s="20"/>
      <c r="R1" s="20"/>
      <c r="S1" s="20"/>
      <c r="T1" s="20"/>
      <c r="U1" s="20"/>
      <c r="V1" s="128"/>
    </row>
    <row r="2" spans="1:33" s="71" customFormat="1" ht="17" customHeight="1" thickBot="1" x14ac:dyDescent="0.25">
      <c r="A2" s="130"/>
      <c r="B2" s="131"/>
      <c r="C2" s="132"/>
      <c r="D2" s="148">
        <v>2024</v>
      </c>
      <c r="E2" s="149"/>
      <c r="F2" s="149"/>
      <c r="G2" s="150"/>
      <c r="H2" s="148">
        <v>2025</v>
      </c>
      <c r="I2" s="149"/>
      <c r="J2" s="149"/>
      <c r="K2" s="149"/>
      <c r="L2" s="150"/>
      <c r="M2" s="148">
        <v>2026</v>
      </c>
      <c r="N2" s="149"/>
      <c r="O2" s="149"/>
      <c r="P2" s="149"/>
      <c r="Q2" s="150"/>
      <c r="R2" s="148">
        <v>2027</v>
      </c>
      <c r="S2" s="149"/>
      <c r="T2" s="149"/>
      <c r="U2" s="149"/>
      <c r="V2" s="150"/>
      <c r="W2" s="129">
        <f ca="1" xml:space="preserve"> TODAY()</f>
        <v>46278</v>
      </c>
    </row>
    <row r="3" spans="1:33" ht="15" customHeight="1" x14ac:dyDescent="0.2">
      <c r="A3" s="144" t="s">
        <v>225</v>
      </c>
      <c r="B3" s="144"/>
      <c r="C3" s="155" t="s">
        <v>224</v>
      </c>
      <c r="D3" s="151" t="s">
        <v>187</v>
      </c>
      <c r="E3" s="146" t="s">
        <v>226</v>
      </c>
      <c r="F3" s="151" t="s">
        <v>188</v>
      </c>
      <c r="G3" s="146" t="s">
        <v>226</v>
      </c>
      <c r="H3" s="153" t="s">
        <v>0</v>
      </c>
      <c r="I3" s="146" t="s">
        <v>226</v>
      </c>
      <c r="J3" s="153" t="s">
        <v>300</v>
      </c>
      <c r="K3" s="146" t="s">
        <v>226</v>
      </c>
      <c r="L3" s="146" t="s">
        <v>325</v>
      </c>
      <c r="M3" s="160" t="s">
        <v>186</v>
      </c>
      <c r="N3" s="146" t="s">
        <v>226</v>
      </c>
      <c r="O3" s="160" t="s">
        <v>307</v>
      </c>
      <c r="P3" s="162" t="s">
        <v>226</v>
      </c>
      <c r="Q3" s="146" t="s">
        <v>310</v>
      </c>
      <c r="R3" s="164" t="s">
        <v>298</v>
      </c>
      <c r="S3" s="146" t="s">
        <v>232</v>
      </c>
      <c r="T3" s="146" t="s">
        <v>226</v>
      </c>
      <c r="U3" s="164" t="s">
        <v>299</v>
      </c>
      <c r="V3" s="162" t="s">
        <v>226</v>
      </c>
      <c r="W3" s="158" t="s">
        <v>1</v>
      </c>
    </row>
    <row r="4" spans="1:33" ht="28" customHeight="1" thickBot="1" x14ac:dyDescent="0.25">
      <c r="A4" s="145"/>
      <c r="B4" s="145"/>
      <c r="C4" s="156"/>
      <c r="D4" s="152"/>
      <c r="E4" s="147"/>
      <c r="F4" s="152">
        <v>2025</v>
      </c>
      <c r="G4" s="147"/>
      <c r="H4" s="154"/>
      <c r="I4" s="147"/>
      <c r="J4" s="154">
        <v>2025</v>
      </c>
      <c r="K4" s="147"/>
      <c r="L4" s="147"/>
      <c r="M4" s="161"/>
      <c r="N4" s="147"/>
      <c r="O4" s="161"/>
      <c r="P4" s="163"/>
      <c r="Q4" s="147"/>
      <c r="R4" s="165"/>
      <c r="S4" s="147"/>
      <c r="T4" s="147"/>
      <c r="U4" s="165"/>
      <c r="V4" s="163"/>
      <c r="W4" s="159"/>
    </row>
    <row r="5" spans="1:33" ht="26" customHeight="1" x14ac:dyDescent="0.2">
      <c r="A5" s="57">
        <v>1</v>
      </c>
      <c r="B5" s="134" t="s">
        <v>2</v>
      </c>
      <c r="C5" s="51"/>
      <c r="D5" s="53"/>
      <c r="E5" s="52"/>
      <c r="F5" s="53"/>
      <c r="G5" s="52"/>
      <c r="H5" s="54"/>
      <c r="I5" s="52"/>
      <c r="J5" s="54"/>
      <c r="K5" s="52"/>
      <c r="L5" s="52"/>
      <c r="M5" s="55"/>
      <c r="N5" s="52"/>
      <c r="O5" s="55"/>
      <c r="P5" s="52"/>
      <c r="Q5" s="52"/>
      <c r="R5" s="138"/>
      <c r="S5" s="52"/>
      <c r="T5" s="52"/>
      <c r="U5" s="138"/>
      <c r="V5" s="52"/>
      <c r="W5" s="56"/>
    </row>
    <row r="6" spans="1:33" ht="16" customHeight="1" x14ac:dyDescent="0.2">
      <c r="A6" s="58">
        <f>A5+1</f>
        <v>2</v>
      </c>
      <c r="B6" s="61" t="s">
        <v>3</v>
      </c>
      <c r="C6" s="4"/>
      <c r="D6" s="31"/>
      <c r="E6" s="23"/>
      <c r="F6" s="31"/>
      <c r="G6" s="23"/>
      <c r="H6" s="32"/>
      <c r="I6" s="23"/>
      <c r="J6" s="32"/>
      <c r="K6" s="23"/>
      <c r="L6" s="23"/>
      <c r="M6" s="39"/>
      <c r="N6" s="23"/>
      <c r="O6" s="39"/>
      <c r="P6" s="23"/>
      <c r="Q6" s="23"/>
      <c r="R6" s="139"/>
      <c r="S6" s="23"/>
      <c r="T6" s="23"/>
      <c r="U6" s="139"/>
      <c r="V6" s="23"/>
      <c r="W6" s="5"/>
    </row>
    <row r="7" spans="1:33" ht="16" customHeight="1" x14ac:dyDescent="0.2">
      <c r="A7" s="58">
        <f t="shared" ref="A7:A58" si="0">A6+1</f>
        <v>3</v>
      </c>
      <c r="B7" s="5" t="s">
        <v>4</v>
      </c>
      <c r="C7" s="4" t="s">
        <v>5</v>
      </c>
      <c r="D7" s="31">
        <v>20184</v>
      </c>
      <c r="E7" s="23"/>
      <c r="F7" s="31">
        <v>97623</v>
      </c>
      <c r="G7" s="23"/>
      <c r="H7" s="32">
        <v>34300</v>
      </c>
      <c r="I7" s="23"/>
      <c r="J7" s="32">
        <v>40000</v>
      </c>
      <c r="K7" s="23"/>
      <c r="L7" s="63">
        <f>IF(H7=0, "n/a",(J7-H7)/H7)</f>
        <v>0.16618075801749271</v>
      </c>
      <c r="M7" s="39">
        <v>35000</v>
      </c>
      <c r="N7" s="23"/>
      <c r="O7" s="39">
        <v>50000</v>
      </c>
      <c r="P7" s="23"/>
      <c r="Q7" s="63">
        <f>IF(M7=0, "n/a",(O7-M7)/M7)</f>
        <v>0.42857142857142855</v>
      </c>
      <c r="R7" s="139">
        <v>35000</v>
      </c>
      <c r="S7" s="23" t="s">
        <v>221</v>
      </c>
      <c r="T7" s="23"/>
      <c r="U7" s="139"/>
      <c r="V7" s="23"/>
      <c r="W7" s="5"/>
    </row>
    <row r="8" spans="1:33" ht="16" customHeight="1" x14ac:dyDescent="0.2">
      <c r="A8" s="58">
        <f t="shared" si="0"/>
        <v>4</v>
      </c>
      <c r="B8" s="5" t="s">
        <v>6</v>
      </c>
      <c r="C8" s="4" t="s">
        <v>7</v>
      </c>
      <c r="D8" s="31"/>
      <c r="E8" s="23"/>
      <c r="F8" s="31">
        <v>200</v>
      </c>
      <c r="G8" s="23"/>
      <c r="H8" s="32"/>
      <c r="I8" s="23"/>
      <c r="J8" s="32"/>
      <c r="K8" s="23"/>
      <c r="L8" s="23"/>
      <c r="M8" s="39"/>
      <c r="N8" s="23"/>
      <c r="O8" s="39"/>
      <c r="P8" s="23"/>
      <c r="Q8" s="23"/>
      <c r="R8" s="139"/>
      <c r="S8" s="23"/>
      <c r="T8" s="23"/>
      <c r="U8" s="139"/>
      <c r="V8" s="23"/>
      <c r="W8" s="5" t="s">
        <v>281</v>
      </c>
    </row>
    <row r="9" spans="1:33" ht="16" customHeight="1" x14ac:dyDescent="0.2">
      <c r="A9" s="58">
        <f t="shared" si="0"/>
        <v>5</v>
      </c>
      <c r="B9" s="5" t="s">
        <v>8</v>
      </c>
      <c r="C9" s="4" t="s">
        <v>9</v>
      </c>
      <c r="D9" s="31"/>
      <c r="E9" s="23"/>
      <c r="F9" s="31">
        <v>3051</v>
      </c>
      <c r="G9" s="23"/>
      <c r="H9" s="32"/>
      <c r="I9" s="23"/>
      <c r="J9" s="32"/>
      <c r="K9" s="23"/>
      <c r="L9" s="23"/>
      <c r="M9" s="39"/>
      <c r="N9" s="23"/>
      <c r="O9" s="39"/>
      <c r="P9" s="23"/>
      <c r="Q9" s="23"/>
      <c r="R9" s="139"/>
      <c r="S9" s="23"/>
      <c r="T9" s="23"/>
      <c r="U9" s="139"/>
      <c r="V9" s="23"/>
      <c r="W9" s="5" t="s">
        <v>234</v>
      </c>
    </row>
    <row r="10" spans="1:33" ht="21" customHeight="1" x14ac:dyDescent="0.2">
      <c r="A10" s="58">
        <f t="shared" si="0"/>
        <v>6</v>
      </c>
      <c r="B10" s="5" t="s">
        <v>10</v>
      </c>
      <c r="C10" s="4" t="s">
        <v>11</v>
      </c>
      <c r="D10" s="31">
        <v>7000</v>
      </c>
      <c r="E10" s="23"/>
      <c r="F10" s="31">
        <v>5500</v>
      </c>
      <c r="G10" s="23"/>
      <c r="H10" s="32"/>
      <c r="I10" s="23"/>
      <c r="J10" s="32">
        <v>5600</v>
      </c>
      <c r="K10" s="23"/>
      <c r="L10" s="63" t="str">
        <f>IF(H10=0, "n/a",(J10-H10)/H10)</f>
        <v>n/a</v>
      </c>
      <c r="M10" s="39">
        <v>0</v>
      </c>
      <c r="N10" s="23"/>
      <c r="O10" s="39">
        <v>0</v>
      </c>
      <c r="P10" s="23"/>
      <c r="Q10" s="63" t="str">
        <f>IF(M10=0, "n/a",(O10-M10)/M10)</f>
        <v>n/a</v>
      </c>
      <c r="R10" s="139">
        <v>0</v>
      </c>
      <c r="S10" s="23" t="s">
        <v>221</v>
      </c>
      <c r="T10" s="23"/>
      <c r="U10" s="139"/>
      <c r="V10" s="23"/>
      <c r="W10" s="5" t="s">
        <v>280</v>
      </c>
    </row>
    <row r="11" spans="1:33" ht="16" customHeight="1" x14ac:dyDescent="0.2">
      <c r="A11" s="58">
        <f t="shared" si="0"/>
        <v>7</v>
      </c>
      <c r="B11" s="60" t="s">
        <v>12</v>
      </c>
      <c r="C11" s="6"/>
      <c r="D11" s="24"/>
      <c r="E11" s="24">
        <f>SUM(D6:D10)</f>
        <v>27184</v>
      </c>
      <c r="F11" s="24"/>
      <c r="G11" s="24">
        <f>SUM(F7:F10)</f>
        <v>106374</v>
      </c>
      <c r="H11" s="24"/>
      <c r="I11" s="24">
        <f>SUM(H7:H10)</f>
        <v>34300</v>
      </c>
      <c r="J11" s="24"/>
      <c r="K11" s="24">
        <f>SUM(J7:J10)</f>
        <v>45600</v>
      </c>
      <c r="L11" s="64">
        <f>IF(I11=0, "n/a",(K11-I11)/I11)</f>
        <v>0.32944606413994171</v>
      </c>
      <c r="M11" s="24"/>
      <c r="N11" s="24">
        <f>SUM(M7:M10)</f>
        <v>35000</v>
      </c>
      <c r="O11" s="24"/>
      <c r="P11" s="24">
        <f>SUM(O7:O10)</f>
        <v>50000</v>
      </c>
      <c r="Q11" s="64">
        <f>IF(N11=0, "n/a",(P11-N11)/N11)</f>
        <v>0.42857142857142855</v>
      </c>
      <c r="R11" s="24"/>
      <c r="S11" s="24"/>
      <c r="T11" s="24">
        <f>SUM(R7:R10)</f>
        <v>35000</v>
      </c>
      <c r="U11" s="24"/>
      <c r="V11" s="24">
        <f>SUM(U7:U10)</f>
        <v>0</v>
      </c>
      <c r="W11" s="3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ht="16" customHeight="1" x14ac:dyDescent="0.2">
      <c r="A12" s="58">
        <f t="shared" si="0"/>
        <v>8</v>
      </c>
      <c r="B12" s="61" t="s">
        <v>13</v>
      </c>
      <c r="C12" s="4"/>
      <c r="D12" s="31"/>
      <c r="E12" s="23"/>
      <c r="F12" s="31"/>
      <c r="G12" s="23"/>
      <c r="H12" s="32"/>
      <c r="I12" s="23"/>
      <c r="J12" s="32"/>
      <c r="K12" s="23"/>
      <c r="L12" s="23"/>
      <c r="M12" s="39"/>
      <c r="N12" s="23"/>
      <c r="O12" s="39"/>
      <c r="P12" s="23"/>
      <c r="Q12" s="23"/>
      <c r="R12" s="139"/>
      <c r="S12" s="23"/>
      <c r="T12" s="23"/>
      <c r="U12" s="139"/>
      <c r="V12" s="23"/>
      <c r="W12" s="3"/>
    </row>
    <row r="13" spans="1:33" ht="16" customHeight="1" x14ac:dyDescent="0.2">
      <c r="A13" s="58">
        <f t="shared" si="0"/>
        <v>9</v>
      </c>
      <c r="B13" s="5" t="s">
        <v>14</v>
      </c>
      <c r="C13" s="4" t="s">
        <v>15</v>
      </c>
      <c r="D13" s="31">
        <v>9000</v>
      </c>
      <c r="E13" s="23"/>
      <c r="F13" s="31">
        <v>11250</v>
      </c>
      <c r="G13" s="23"/>
      <c r="H13" s="32">
        <v>9000</v>
      </c>
      <c r="I13" s="23"/>
      <c r="J13" s="32">
        <v>9700</v>
      </c>
      <c r="K13" s="23"/>
      <c r="L13" s="63">
        <f>IF(H13=0, "n/a",(J13-H13)/H13)</f>
        <v>7.7777777777777779E-2</v>
      </c>
      <c r="M13" s="39">
        <v>9000</v>
      </c>
      <c r="N13" s="23"/>
      <c r="O13" s="39">
        <v>11200</v>
      </c>
      <c r="P13" s="23"/>
      <c r="Q13" s="63">
        <f>IF(M13=0, "n/a",(O13-M13)/M13)</f>
        <v>0.24444444444444444</v>
      </c>
      <c r="R13" s="139">
        <v>9000</v>
      </c>
      <c r="S13" s="23" t="s">
        <v>221</v>
      </c>
      <c r="T13" s="23"/>
      <c r="U13" s="139"/>
      <c r="V13" s="23"/>
      <c r="W13" s="5"/>
    </row>
    <row r="14" spans="1:33" ht="16" customHeight="1" x14ac:dyDescent="0.2">
      <c r="A14" s="58">
        <f t="shared" si="0"/>
        <v>10</v>
      </c>
      <c r="B14" s="5" t="s">
        <v>16</v>
      </c>
      <c r="C14" s="4" t="s">
        <v>17</v>
      </c>
      <c r="D14" s="31">
        <v>80000</v>
      </c>
      <c r="E14" s="23"/>
      <c r="F14" s="31">
        <v>106462.43</v>
      </c>
      <c r="G14" s="23"/>
      <c r="H14" s="32">
        <v>103000</v>
      </c>
      <c r="I14" s="23"/>
      <c r="J14" s="32">
        <v>97000</v>
      </c>
      <c r="K14" s="23"/>
      <c r="L14" s="63">
        <f>IF(H14=0, "n/a",(J14-H14)/H14)</f>
        <v>-5.8252427184466021E-2</v>
      </c>
      <c r="M14" s="39">
        <v>103000</v>
      </c>
      <c r="N14" s="23"/>
      <c r="O14" s="39">
        <v>126000</v>
      </c>
      <c r="P14" s="23"/>
      <c r="Q14" s="63">
        <f>IF(M14=0, "n/a",(O14-M14)/M14)</f>
        <v>0.22330097087378642</v>
      </c>
      <c r="R14" s="139">
        <v>103000</v>
      </c>
      <c r="S14" s="23" t="s">
        <v>221</v>
      </c>
      <c r="T14" s="23"/>
      <c r="U14" s="139"/>
      <c r="V14" s="23"/>
      <c r="W14" s="5"/>
    </row>
    <row r="15" spans="1:33" ht="16" customHeight="1" x14ac:dyDescent="0.2">
      <c r="A15" s="58">
        <f t="shared" si="0"/>
        <v>11</v>
      </c>
      <c r="B15" s="60" t="s">
        <v>18</v>
      </c>
      <c r="C15" s="6"/>
      <c r="D15" s="24"/>
      <c r="E15" s="24">
        <f>SUM(D12:D14)</f>
        <v>89000</v>
      </c>
      <c r="F15" s="24"/>
      <c r="G15" s="24">
        <f>SUM(F13:F14)</f>
        <v>117712.43</v>
      </c>
      <c r="H15" s="24"/>
      <c r="I15" s="24">
        <f>SUM(H13:H14)</f>
        <v>112000</v>
      </c>
      <c r="J15" s="24"/>
      <c r="K15" s="24">
        <f>SUM(J13:J14)</f>
        <v>106700</v>
      </c>
      <c r="L15" s="64">
        <f>IF(I15=0, "n/a",(K15-I15)/I15)</f>
        <v>-4.732142857142857E-2</v>
      </c>
      <c r="M15" s="24"/>
      <c r="N15" s="24">
        <f>SUM(M13:M14)</f>
        <v>112000</v>
      </c>
      <c r="O15" s="24"/>
      <c r="P15" s="24">
        <f>SUM(O13:O14)</f>
        <v>137200</v>
      </c>
      <c r="Q15" s="64">
        <f>IF(N15=0, "n/a",(P15-N15)/N15)</f>
        <v>0.22500000000000001</v>
      </c>
      <c r="R15" s="24"/>
      <c r="S15" s="24"/>
      <c r="T15" s="24">
        <f>SUM(R13:R14)</f>
        <v>112000</v>
      </c>
      <c r="U15" s="24"/>
      <c r="V15" s="24">
        <f>SUM(U13:U14)</f>
        <v>0</v>
      </c>
      <c r="W15" s="3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ht="16" customHeight="1" x14ac:dyDescent="0.2">
      <c r="A16" s="58">
        <f t="shared" si="0"/>
        <v>12</v>
      </c>
      <c r="B16" s="61" t="s">
        <v>19</v>
      </c>
      <c r="C16" s="4" t="s">
        <v>20</v>
      </c>
      <c r="D16" s="33">
        <v>15000</v>
      </c>
      <c r="E16" s="25"/>
      <c r="F16" s="33">
        <v>18768.990000000002</v>
      </c>
      <c r="G16" s="25"/>
      <c r="H16" s="34">
        <v>15000</v>
      </c>
      <c r="I16" s="25"/>
      <c r="J16" s="34">
        <v>15000</v>
      </c>
      <c r="K16" s="25"/>
      <c r="L16" s="63">
        <f>IF(H16=0, "n/a",(J16-H16)/H16)</f>
        <v>0</v>
      </c>
      <c r="M16" s="40">
        <v>15000</v>
      </c>
      <c r="N16" s="25"/>
      <c r="O16" s="40">
        <v>20000</v>
      </c>
      <c r="P16" s="25"/>
      <c r="Q16" s="63">
        <f>IF(M16=0, "n/a",(O16-M16)/M16)</f>
        <v>0.33333333333333331</v>
      </c>
      <c r="R16" s="139">
        <v>20000</v>
      </c>
      <c r="S16" s="78" t="s">
        <v>320</v>
      </c>
      <c r="T16" s="25"/>
      <c r="U16" s="139"/>
      <c r="V16" s="25"/>
      <c r="W16" s="5"/>
    </row>
    <row r="17" spans="1:33" ht="16" customHeight="1" x14ac:dyDescent="0.2">
      <c r="A17" s="58">
        <f t="shared" si="0"/>
        <v>13</v>
      </c>
      <c r="B17" s="61" t="s">
        <v>21</v>
      </c>
      <c r="C17" s="4"/>
      <c r="D17" s="31"/>
      <c r="E17" s="23"/>
      <c r="F17" s="31"/>
      <c r="G17" s="23"/>
      <c r="H17" s="32"/>
      <c r="I17" s="23"/>
      <c r="J17" s="32"/>
      <c r="K17" s="23"/>
      <c r="L17" s="23"/>
      <c r="M17" s="39"/>
      <c r="N17" s="23"/>
      <c r="O17" s="39"/>
      <c r="P17" s="23"/>
      <c r="Q17" s="23"/>
      <c r="R17" s="139"/>
      <c r="S17" s="23"/>
      <c r="T17" s="23"/>
      <c r="U17" s="139"/>
      <c r="V17" s="23"/>
      <c r="W17" s="5"/>
    </row>
    <row r="18" spans="1:33" ht="16" customHeight="1" x14ac:dyDescent="0.2">
      <c r="A18" s="58">
        <f t="shared" si="0"/>
        <v>14</v>
      </c>
      <c r="B18" s="5" t="s">
        <v>22</v>
      </c>
      <c r="C18" s="4" t="s">
        <v>23</v>
      </c>
      <c r="D18" s="31"/>
      <c r="E18" s="23"/>
      <c r="F18" s="31"/>
      <c r="G18" s="23"/>
      <c r="H18" s="32"/>
      <c r="I18" s="23"/>
      <c r="J18" s="32"/>
      <c r="K18" s="23"/>
      <c r="L18" s="23"/>
      <c r="M18" s="39"/>
      <c r="N18" s="23"/>
      <c r="O18" s="39"/>
      <c r="P18" s="23"/>
      <c r="Q18" s="23"/>
      <c r="R18" s="139"/>
      <c r="S18" s="23"/>
      <c r="T18" s="23"/>
      <c r="U18" s="139"/>
      <c r="V18" s="23"/>
      <c r="W18" s="8" t="s">
        <v>282</v>
      </c>
    </row>
    <row r="19" spans="1:33" ht="16" customHeight="1" x14ac:dyDescent="0.2">
      <c r="A19" s="58">
        <f t="shared" si="0"/>
        <v>15</v>
      </c>
      <c r="B19" s="5" t="s">
        <v>24</v>
      </c>
      <c r="C19" s="9" t="s">
        <v>25</v>
      </c>
      <c r="D19" s="31">
        <v>6000</v>
      </c>
      <c r="E19" s="23"/>
      <c r="F19" s="31">
        <v>6076.55</v>
      </c>
      <c r="G19" s="23"/>
      <c r="H19" s="32">
        <v>7200</v>
      </c>
      <c r="I19" s="23"/>
      <c r="J19" s="32">
        <v>0</v>
      </c>
      <c r="K19" s="23"/>
      <c r="L19" s="63">
        <f t="shared" ref="L19:L23" si="1">IF(H19=0, "n/a",(J19-H19)/H19)</f>
        <v>-1</v>
      </c>
      <c r="M19" s="39"/>
      <c r="N19" s="23"/>
      <c r="O19" s="39"/>
      <c r="P19" s="23"/>
      <c r="Q19" s="63" t="str">
        <f t="shared" ref="Q19:Q23" si="2">IF(M19=0, "n/a",(O19-M19)/M19)</f>
        <v>n/a</v>
      </c>
      <c r="R19" s="139"/>
      <c r="S19" s="23"/>
      <c r="T19" s="23"/>
      <c r="U19" s="139"/>
      <c r="V19" s="23"/>
      <c r="W19" s="5" t="s">
        <v>248</v>
      </c>
    </row>
    <row r="20" spans="1:33" ht="16" customHeight="1" x14ac:dyDescent="0.2">
      <c r="A20" s="58">
        <f t="shared" si="0"/>
        <v>16</v>
      </c>
      <c r="B20" s="5" t="s">
        <v>26</v>
      </c>
      <c r="C20" s="4"/>
      <c r="D20" s="31">
        <v>630</v>
      </c>
      <c r="E20" s="23"/>
      <c r="F20" s="31">
        <v>115</v>
      </c>
      <c r="G20" s="23"/>
      <c r="H20" s="32">
        <v>180</v>
      </c>
      <c r="I20" s="23"/>
      <c r="J20" s="32">
        <v>260</v>
      </c>
      <c r="K20" s="23"/>
      <c r="L20" s="63">
        <f t="shared" si="1"/>
        <v>0.44444444444444442</v>
      </c>
      <c r="M20" s="39">
        <v>210</v>
      </c>
      <c r="N20" s="23"/>
      <c r="O20" s="39">
        <v>125</v>
      </c>
      <c r="P20" s="23"/>
      <c r="Q20" s="63">
        <f t="shared" si="2"/>
        <v>-0.40476190476190477</v>
      </c>
      <c r="R20" s="139">
        <v>455</v>
      </c>
      <c r="S20" s="23" t="s">
        <v>221</v>
      </c>
      <c r="T20" s="23"/>
      <c r="U20" s="139"/>
      <c r="V20" s="23"/>
      <c r="W20" s="8" t="s">
        <v>27</v>
      </c>
    </row>
    <row r="21" spans="1:33" ht="16" customHeight="1" x14ac:dyDescent="0.2">
      <c r="A21" s="58">
        <f t="shared" si="0"/>
        <v>17</v>
      </c>
      <c r="B21" s="5" t="s">
        <v>28</v>
      </c>
      <c r="C21" s="4"/>
      <c r="D21" s="31">
        <v>180</v>
      </c>
      <c r="E21" s="23"/>
      <c r="F21" s="31">
        <v>180.24</v>
      </c>
      <c r="G21" s="23"/>
      <c r="H21" s="32">
        <v>175</v>
      </c>
      <c r="I21" s="23"/>
      <c r="J21" s="32">
        <v>175</v>
      </c>
      <c r="K21" s="23"/>
      <c r="L21" s="63">
        <f t="shared" si="1"/>
        <v>0</v>
      </c>
      <c r="M21" s="39">
        <v>175</v>
      </c>
      <c r="N21" s="23"/>
      <c r="O21" s="39">
        <v>175</v>
      </c>
      <c r="P21" s="23"/>
      <c r="Q21" s="63">
        <f t="shared" si="2"/>
        <v>0</v>
      </c>
      <c r="R21" s="139"/>
      <c r="S21" s="23"/>
      <c r="T21" s="23"/>
      <c r="U21" s="139"/>
      <c r="V21" s="23"/>
      <c r="W21" s="5" t="s">
        <v>283</v>
      </c>
    </row>
    <row r="22" spans="1:33" ht="16" customHeight="1" x14ac:dyDescent="0.2">
      <c r="A22" s="58">
        <f t="shared" si="0"/>
        <v>18</v>
      </c>
      <c r="B22" s="5" t="s">
        <v>29</v>
      </c>
      <c r="C22" s="4" t="s">
        <v>30</v>
      </c>
      <c r="D22" s="31">
        <v>11000</v>
      </c>
      <c r="E22" s="23"/>
      <c r="F22" s="31">
        <v>18785</v>
      </c>
      <c r="G22" s="23"/>
      <c r="H22" s="32">
        <v>6000</v>
      </c>
      <c r="I22" s="23"/>
      <c r="J22" s="32">
        <v>15000</v>
      </c>
      <c r="K22" s="23"/>
      <c r="L22" s="63">
        <f t="shared" si="1"/>
        <v>1.5</v>
      </c>
      <c r="M22" s="39">
        <v>15000</v>
      </c>
      <c r="N22" s="23"/>
      <c r="O22" s="39">
        <v>15000</v>
      </c>
      <c r="P22" s="23"/>
      <c r="Q22" s="63">
        <f t="shared" si="2"/>
        <v>0</v>
      </c>
      <c r="R22" s="139">
        <v>15000</v>
      </c>
      <c r="S22" s="78" t="s">
        <v>221</v>
      </c>
      <c r="T22" s="23"/>
      <c r="U22" s="139"/>
      <c r="V22" s="23"/>
      <c r="W22" s="8" t="s">
        <v>272</v>
      </c>
    </row>
    <row r="23" spans="1:33" ht="16" customHeight="1" x14ac:dyDescent="0.2">
      <c r="A23" s="58">
        <f t="shared" si="0"/>
        <v>19</v>
      </c>
      <c r="B23" s="5" t="s">
        <v>31</v>
      </c>
      <c r="C23" s="4"/>
      <c r="D23" s="31">
        <v>30000</v>
      </c>
      <c r="E23" s="23"/>
      <c r="F23" s="31">
        <v>24000</v>
      </c>
      <c r="G23" s="23"/>
      <c r="H23" s="32">
        <v>100000</v>
      </c>
      <c r="I23" s="23"/>
      <c r="J23" s="32">
        <v>65000</v>
      </c>
      <c r="K23" s="23"/>
      <c r="L23" s="63">
        <f t="shared" si="1"/>
        <v>-0.35</v>
      </c>
      <c r="M23" s="39">
        <v>85000</v>
      </c>
      <c r="N23" s="23"/>
      <c r="O23" s="39">
        <v>83000</v>
      </c>
      <c r="P23" s="23"/>
      <c r="Q23" s="63">
        <f t="shared" si="2"/>
        <v>-2.3529411764705882E-2</v>
      </c>
      <c r="R23" s="139">
        <v>85000</v>
      </c>
      <c r="S23" s="78" t="s">
        <v>320</v>
      </c>
      <c r="T23" s="23"/>
      <c r="U23" s="139"/>
      <c r="V23" s="23"/>
      <c r="W23" s="5" t="s">
        <v>296</v>
      </c>
    </row>
    <row r="24" spans="1:33" ht="16" customHeight="1" x14ac:dyDescent="0.2">
      <c r="A24" s="58">
        <f t="shared" si="0"/>
        <v>20</v>
      </c>
      <c r="B24" s="5" t="s">
        <v>32</v>
      </c>
      <c r="C24" s="4" t="s">
        <v>274</v>
      </c>
      <c r="D24" s="31">
        <v>12500</v>
      </c>
      <c r="E24" s="23"/>
      <c r="F24" s="31">
        <v>1628</v>
      </c>
      <c r="G24" s="23"/>
      <c r="H24" s="32"/>
      <c r="I24" s="23"/>
      <c r="J24" s="32"/>
      <c r="K24" s="23"/>
      <c r="L24" s="23"/>
      <c r="M24" s="39">
        <v>10000</v>
      </c>
      <c r="N24" s="23"/>
      <c r="O24" s="39">
        <v>0</v>
      </c>
      <c r="P24" s="23"/>
      <c r="Q24" s="23"/>
      <c r="R24" s="139"/>
      <c r="S24" s="78"/>
      <c r="T24" s="23"/>
      <c r="U24" s="139"/>
      <c r="V24" s="23"/>
      <c r="W24" s="137" t="s">
        <v>311</v>
      </c>
    </row>
    <row r="25" spans="1:33" ht="16" customHeight="1" x14ac:dyDescent="0.2">
      <c r="A25" s="58">
        <f t="shared" si="0"/>
        <v>21</v>
      </c>
      <c r="B25" s="5" t="s">
        <v>33</v>
      </c>
      <c r="C25" s="4"/>
      <c r="D25" s="31">
        <v>25000</v>
      </c>
      <c r="E25" s="23"/>
      <c r="F25" s="31">
        <v>17233.439999999999</v>
      </c>
      <c r="G25" s="23"/>
      <c r="H25" s="32"/>
      <c r="I25" s="23"/>
      <c r="J25" s="32"/>
      <c r="K25" s="23"/>
      <c r="L25" s="23"/>
      <c r="M25" s="39"/>
      <c r="N25" s="23"/>
      <c r="O25" s="39"/>
      <c r="P25" s="23"/>
      <c r="Q25" s="23"/>
      <c r="R25" s="139"/>
      <c r="S25" s="23"/>
      <c r="T25" s="23"/>
      <c r="U25" s="139"/>
      <c r="V25" s="23"/>
      <c r="W25" s="5"/>
    </row>
    <row r="26" spans="1:33" ht="16" customHeight="1" x14ac:dyDescent="0.2">
      <c r="A26" s="58">
        <f>A25+1</f>
        <v>22</v>
      </c>
      <c r="B26" s="60" t="s">
        <v>34</v>
      </c>
      <c r="C26" s="6"/>
      <c r="D26" s="24"/>
      <c r="E26" s="24">
        <f>SUM(D18:D25)</f>
        <v>85310</v>
      </c>
      <c r="F26" s="24"/>
      <c r="G26" s="24">
        <f>SUM(F18:F25)</f>
        <v>68018.23</v>
      </c>
      <c r="H26" s="24"/>
      <c r="I26" s="24">
        <f>SUM(H18:H25)</f>
        <v>113555</v>
      </c>
      <c r="J26" s="24"/>
      <c r="K26" s="24">
        <f>SUM(J18:J25)</f>
        <v>80435</v>
      </c>
      <c r="L26" s="64">
        <f>IF(I26=0, "n/a",(K26-I26)/I26)</f>
        <v>-0.29166483201972615</v>
      </c>
      <c r="M26" s="24"/>
      <c r="N26" s="24">
        <f>SUM(M18:M25)</f>
        <v>110385</v>
      </c>
      <c r="O26" s="24"/>
      <c r="P26" s="24">
        <f>SUM(O18:O25)</f>
        <v>98300</v>
      </c>
      <c r="Q26" s="64">
        <f>IF(N26=0, "n/a",(P26-N26)/N26)</f>
        <v>-0.10948045477193459</v>
      </c>
      <c r="R26" s="24"/>
      <c r="S26" s="24"/>
      <c r="T26" s="24">
        <f>SUM(R18:R25)</f>
        <v>100455</v>
      </c>
      <c r="U26" s="24"/>
      <c r="V26" s="24">
        <f>SUM(U18:U25)</f>
        <v>0</v>
      </c>
      <c r="W26" s="3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3" ht="16" customHeight="1" x14ac:dyDescent="0.2">
      <c r="A27" s="58">
        <f t="shared" si="0"/>
        <v>23</v>
      </c>
      <c r="B27" s="61" t="s">
        <v>35</v>
      </c>
      <c r="C27" s="4"/>
      <c r="D27" s="31"/>
      <c r="E27" s="23"/>
      <c r="F27" s="31"/>
      <c r="G27" s="23"/>
      <c r="H27" s="32"/>
      <c r="I27" s="23"/>
      <c r="J27" s="32"/>
      <c r="K27" s="23"/>
      <c r="L27" s="23"/>
      <c r="M27" s="39"/>
      <c r="N27" s="23"/>
      <c r="O27" s="39"/>
      <c r="P27" s="23"/>
      <c r="Q27" s="23"/>
      <c r="R27" s="139"/>
      <c r="S27" s="23"/>
      <c r="T27" s="23"/>
      <c r="U27" s="139"/>
      <c r="V27" s="23"/>
      <c r="W27" s="5"/>
    </row>
    <row r="28" spans="1:33" ht="16" customHeight="1" x14ac:dyDescent="0.2">
      <c r="A28" s="58">
        <f t="shared" si="0"/>
        <v>24</v>
      </c>
      <c r="B28" s="5" t="s">
        <v>36</v>
      </c>
      <c r="C28" s="4" t="s">
        <v>37</v>
      </c>
      <c r="D28" s="31"/>
      <c r="E28" s="23"/>
      <c r="F28" s="31"/>
      <c r="G28" s="23"/>
      <c r="H28" s="32"/>
      <c r="I28" s="23"/>
      <c r="J28" s="32"/>
      <c r="K28" s="23"/>
      <c r="L28" s="23"/>
      <c r="M28" s="39">
        <v>10000</v>
      </c>
      <c r="N28" s="23"/>
      <c r="O28" s="39">
        <v>0</v>
      </c>
      <c r="P28" s="23"/>
      <c r="Q28" s="23"/>
      <c r="R28" s="139"/>
      <c r="S28" s="23"/>
      <c r="T28" s="23"/>
      <c r="U28" s="139"/>
      <c r="V28" s="23"/>
      <c r="W28" s="10"/>
    </row>
    <row r="29" spans="1:33" ht="16" customHeight="1" x14ac:dyDescent="0.2">
      <c r="A29" s="58">
        <f t="shared" si="0"/>
        <v>25</v>
      </c>
      <c r="B29" s="5" t="s">
        <v>227</v>
      </c>
      <c r="C29" s="4" t="s">
        <v>38</v>
      </c>
      <c r="D29" s="31">
        <v>30000</v>
      </c>
      <c r="E29" s="23"/>
      <c r="F29" s="31">
        <v>39203.4</v>
      </c>
      <c r="G29" s="23"/>
      <c r="H29" s="32">
        <v>37500</v>
      </c>
      <c r="I29" s="23"/>
      <c r="J29" s="32">
        <v>21500</v>
      </c>
      <c r="K29" s="23"/>
      <c r="L29" s="63">
        <f t="shared" ref="L29:L31" si="3">IF(H29=0, "n/a",(J29-H29)/H29)</f>
        <v>-0.42666666666666669</v>
      </c>
      <c r="M29" s="39">
        <v>37250</v>
      </c>
      <c r="N29" s="23"/>
      <c r="O29" s="39">
        <v>0</v>
      </c>
      <c r="P29" s="23"/>
      <c r="Q29" s="63">
        <f t="shared" ref="Q29:Q31" si="4">IF(M29=0, "n/a",(O29-M29)/M29)</f>
        <v>-1</v>
      </c>
      <c r="R29" s="139"/>
      <c r="S29" s="23"/>
      <c r="T29" s="23"/>
      <c r="U29" s="139"/>
      <c r="V29" s="23"/>
      <c r="W29" s="10"/>
    </row>
    <row r="30" spans="1:33" ht="16" customHeight="1" x14ac:dyDescent="0.2">
      <c r="A30" s="58">
        <f>A29+1</f>
        <v>26</v>
      </c>
      <c r="B30" s="5" t="s">
        <v>228</v>
      </c>
      <c r="C30" s="4" t="s">
        <v>41</v>
      </c>
      <c r="D30" s="31">
        <v>20000</v>
      </c>
      <c r="E30" s="23"/>
      <c r="F30" s="31">
        <v>21579.74</v>
      </c>
      <c r="G30" s="23"/>
      <c r="H30" s="32"/>
      <c r="I30" s="23"/>
      <c r="J30" s="32"/>
      <c r="K30" s="23"/>
      <c r="L30" s="23"/>
      <c r="M30" s="39">
        <v>26500</v>
      </c>
      <c r="N30" s="23"/>
      <c r="O30" s="39">
        <v>40000</v>
      </c>
      <c r="P30" s="23"/>
      <c r="Q30" s="23"/>
      <c r="R30" s="139">
        <v>43110</v>
      </c>
      <c r="S30" s="23" t="s">
        <v>221</v>
      </c>
      <c r="T30" s="23"/>
      <c r="U30" s="139"/>
      <c r="V30" s="23"/>
      <c r="W30" s="10" t="s">
        <v>321</v>
      </c>
    </row>
    <row r="31" spans="1:33" ht="16" customHeight="1" x14ac:dyDescent="0.2">
      <c r="A31" s="58">
        <f>A30+1</f>
        <v>27</v>
      </c>
      <c r="B31" s="5" t="s">
        <v>39</v>
      </c>
      <c r="C31" s="4" t="s">
        <v>40</v>
      </c>
      <c r="D31" s="31">
        <v>3500</v>
      </c>
      <c r="E31" s="23"/>
      <c r="F31" s="31">
        <v>4330</v>
      </c>
      <c r="G31" s="23"/>
      <c r="H31" s="32"/>
      <c r="I31" s="23"/>
      <c r="J31" s="32">
        <v>3500</v>
      </c>
      <c r="K31" s="23"/>
      <c r="L31" s="63" t="str">
        <f t="shared" si="3"/>
        <v>n/a</v>
      </c>
      <c r="M31" s="39">
        <v>4000</v>
      </c>
      <c r="N31" s="23"/>
      <c r="O31" s="39">
        <v>4000</v>
      </c>
      <c r="P31" s="23"/>
      <c r="Q31" s="63">
        <f t="shared" si="4"/>
        <v>0</v>
      </c>
      <c r="R31" s="139">
        <v>5000</v>
      </c>
      <c r="S31" s="23" t="s">
        <v>221</v>
      </c>
      <c r="T31" s="23"/>
      <c r="U31" s="139"/>
      <c r="V31" s="23"/>
      <c r="W31" s="10" t="s">
        <v>321</v>
      </c>
    </row>
    <row r="32" spans="1:33" ht="16" customHeight="1" x14ac:dyDescent="0.2">
      <c r="A32" s="58">
        <f>A31+1</f>
        <v>28</v>
      </c>
      <c r="B32" s="5" t="s">
        <v>42</v>
      </c>
      <c r="C32" s="4" t="s">
        <v>30</v>
      </c>
      <c r="D32" s="31">
        <v>5000</v>
      </c>
      <c r="E32" s="23"/>
      <c r="F32" s="31">
        <v>5430</v>
      </c>
      <c r="G32" s="23"/>
      <c r="H32" s="32">
        <v>5000</v>
      </c>
      <c r="I32" s="23"/>
      <c r="J32" s="32">
        <v>5000</v>
      </c>
      <c r="K32" s="23"/>
      <c r="L32" s="23"/>
      <c r="M32" s="39">
        <v>5000</v>
      </c>
      <c r="N32" s="23"/>
      <c r="O32" s="39">
        <v>0</v>
      </c>
      <c r="P32" s="23"/>
      <c r="Q32" s="23"/>
      <c r="R32" s="139"/>
      <c r="S32" s="23"/>
      <c r="T32" s="23"/>
      <c r="U32" s="139"/>
      <c r="V32" s="23"/>
    </row>
    <row r="33" spans="1:33" ht="16" customHeight="1" x14ac:dyDescent="0.2">
      <c r="A33" s="58">
        <f>A32+1</f>
        <v>29</v>
      </c>
      <c r="B33" s="5" t="s">
        <v>43</v>
      </c>
      <c r="C33" s="4" t="s">
        <v>44</v>
      </c>
      <c r="D33" s="31">
        <v>5500</v>
      </c>
      <c r="E33" s="23"/>
      <c r="F33" s="31"/>
      <c r="G33" s="23"/>
      <c r="H33" s="32">
        <v>6500</v>
      </c>
      <c r="I33" s="23"/>
      <c r="J33" s="32">
        <v>6500</v>
      </c>
      <c r="K33" s="23"/>
      <c r="L33" s="23"/>
      <c r="M33" s="39">
        <v>0</v>
      </c>
      <c r="N33" s="23"/>
      <c r="O33" s="39">
        <v>5000</v>
      </c>
      <c r="P33" s="23"/>
      <c r="Q33" s="23"/>
      <c r="R33" s="139">
        <v>8000</v>
      </c>
      <c r="S33" s="23" t="s">
        <v>221</v>
      </c>
      <c r="T33" s="23"/>
      <c r="U33" s="139"/>
      <c r="V33" s="23"/>
      <c r="W33" s="5" t="s">
        <v>322</v>
      </c>
    </row>
    <row r="34" spans="1:33" ht="16" customHeight="1" x14ac:dyDescent="0.2">
      <c r="A34" s="58">
        <f t="shared" si="0"/>
        <v>30</v>
      </c>
      <c r="B34" s="60" t="s">
        <v>45</v>
      </c>
      <c r="C34" s="6"/>
      <c r="D34" s="24"/>
      <c r="E34" s="24">
        <f>SUM(D27:D33)</f>
        <v>64000</v>
      </c>
      <c r="F34" s="24"/>
      <c r="G34" s="24">
        <f>SUM(F27:F33)</f>
        <v>70543.14</v>
      </c>
      <c r="H34" s="24"/>
      <c r="I34" s="24">
        <f>SUM(H27:H33)</f>
        <v>49000</v>
      </c>
      <c r="J34" s="24"/>
      <c r="K34" s="24">
        <f>SUM(J27:J33)</f>
        <v>36500</v>
      </c>
      <c r="L34" s="64">
        <f>IF(I34=0, "n/a",(K34-I34)/I34)</f>
        <v>-0.25510204081632654</v>
      </c>
      <c r="M34" s="24"/>
      <c r="N34" s="24">
        <f>SUM(M27:M33)</f>
        <v>82750</v>
      </c>
      <c r="O34" s="24"/>
      <c r="P34" s="24">
        <f>SUM(O27:O33)</f>
        <v>49000</v>
      </c>
      <c r="Q34" s="64">
        <f>IF(N34=0, "n/a",(P34-N34)/N34)</f>
        <v>-0.40785498489425981</v>
      </c>
      <c r="R34" s="24"/>
      <c r="S34" s="24"/>
      <c r="T34" s="24">
        <f>SUM(R27:R33)</f>
        <v>56110</v>
      </c>
      <c r="U34" s="24"/>
      <c r="V34" s="24">
        <f>SUM(U27:U33)</f>
        <v>0</v>
      </c>
      <c r="W34" s="5"/>
      <c r="X34" s="7"/>
      <c r="Y34" s="7"/>
      <c r="Z34" s="7"/>
      <c r="AA34" s="7"/>
      <c r="AB34" s="7"/>
      <c r="AC34" s="7"/>
      <c r="AD34" s="7"/>
      <c r="AE34" s="7"/>
      <c r="AF34" s="7"/>
      <c r="AG34" s="7"/>
    </row>
    <row r="35" spans="1:33" ht="16" customHeight="1" x14ac:dyDescent="0.2">
      <c r="A35" s="58">
        <f>A34+1</f>
        <v>31</v>
      </c>
      <c r="B35" s="61" t="s">
        <v>46</v>
      </c>
      <c r="C35" s="4"/>
      <c r="D35" s="31"/>
      <c r="E35" s="23"/>
      <c r="F35" s="31"/>
      <c r="G35" s="23"/>
      <c r="H35" s="32"/>
      <c r="I35" s="23"/>
      <c r="J35" s="32"/>
      <c r="K35" s="23"/>
      <c r="L35" s="23"/>
      <c r="M35" s="39"/>
      <c r="N35" s="23"/>
      <c r="O35" s="39"/>
      <c r="P35" s="23"/>
      <c r="Q35" s="23"/>
      <c r="R35" s="139"/>
      <c r="S35" s="23"/>
      <c r="T35" s="23"/>
      <c r="U35" s="139"/>
      <c r="V35" s="23"/>
      <c r="W35" s="5"/>
    </row>
    <row r="36" spans="1:33" ht="16" customHeight="1" x14ac:dyDescent="0.2">
      <c r="A36" s="58">
        <f t="shared" si="0"/>
        <v>32</v>
      </c>
      <c r="B36" s="5" t="s">
        <v>47</v>
      </c>
      <c r="C36" s="4" t="s">
        <v>48</v>
      </c>
      <c r="D36" s="31"/>
      <c r="E36" s="23"/>
      <c r="F36" s="31"/>
      <c r="G36" s="23"/>
      <c r="H36" s="32"/>
      <c r="I36" s="23"/>
      <c r="J36" s="32">
        <v>0</v>
      </c>
      <c r="K36" s="23"/>
      <c r="L36" s="23"/>
      <c r="M36" s="39"/>
      <c r="N36" s="23"/>
      <c r="O36" s="39"/>
      <c r="P36" s="23"/>
      <c r="Q36" s="23"/>
      <c r="R36" s="139"/>
      <c r="S36" s="23"/>
      <c r="T36" s="23"/>
      <c r="U36" s="139"/>
      <c r="V36" s="23"/>
      <c r="W36" s="5" t="s">
        <v>312</v>
      </c>
    </row>
    <row r="37" spans="1:33" ht="16" customHeight="1" x14ac:dyDescent="0.2">
      <c r="A37" s="58">
        <f t="shared" si="0"/>
        <v>33</v>
      </c>
      <c r="B37" s="5" t="s">
        <v>49</v>
      </c>
      <c r="C37" s="4"/>
      <c r="D37" s="31">
        <v>5500</v>
      </c>
      <c r="E37" s="23"/>
      <c r="F37" s="31">
        <v>3892.21</v>
      </c>
      <c r="G37" s="23"/>
      <c r="H37" s="32">
        <v>4500</v>
      </c>
      <c r="I37" s="23"/>
      <c r="J37" s="32">
        <v>3500</v>
      </c>
      <c r="K37" s="23"/>
      <c r="L37" s="63">
        <f>IF(H37=0, "n/a",(J37-H37)/H37)</f>
        <v>-0.22222222222222221</v>
      </c>
      <c r="M37" s="39"/>
      <c r="N37" s="23"/>
      <c r="O37" s="39">
        <v>2600</v>
      </c>
      <c r="P37" s="23"/>
      <c r="Q37" s="63" t="str">
        <f>IF(M37=0, "n/a",(O37-M37)/M37)</f>
        <v>n/a</v>
      </c>
      <c r="R37" s="139"/>
      <c r="S37" s="23"/>
      <c r="T37" s="23"/>
      <c r="U37" s="139"/>
      <c r="V37" s="23"/>
      <c r="W37" s="5"/>
    </row>
    <row r="38" spans="1:33" ht="16" customHeight="1" x14ac:dyDescent="0.2">
      <c r="A38" s="58">
        <f t="shared" si="0"/>
        <v>34</v>
      </c>
      <c r="B38" s="5" t="s">
        <v>50</v>
      </c>
      <c r="C38" s="4"/>
      <c r="D38" s="31"/>
      <c r="E38" s="23"/>
      <c r="F38" s="31"/>
      <c r="G38" s="23"/>
      <c r="H38" s="32"/>
      <c r="I38" s="23"/>
      <c r="J38" s="32"/>
      <c r="K38" s="23"/>
      <c r="L38" s="23"/>
      <c r="M38" s="39"/>
      <c r="N38" s="23"/>
      <c r="O38" s="39"/>
      <c r="P38" s="23"/>
      <c r="Q38" s="23"/>
      <c r="R38" s="139"/>
      <c r="S38" s="23"/>
      <c r="T38" s="23"/>
      <c r="U38" s="139"/>
      <c r="V38" s="23"/>
      <c r="W38" s="5"/>
    </row>
    <row r="39" spans="1:33" ht="16" customHeight="1" x14ac:dyDescent="0.2">
      <c r="A39" s="58">
        <f t="shared" si="0"/>
        <v>35</v>
      </c>
      <c r="B39" s="5" t="s">
        <v>51</v>
      </c>
      <c r="C39" s="4" t="s">
        <v>52</v>
      </c>
      <c r="D39" s="31"/>
      <c r="E39" s="23"/>
      <c r="F39" s="31">
        <v>3038.6</v>
      </c>
      <c r="G39" s="23"/>
      <c r="H39" s="32">
        <v>2500</v>
      </c>
      <c r="I39" s="23"/>
      <c r="J39" s="32">
        <v>2500</v>
      </c>
      <c r="K39" s="23"/>
      <c r="L39" s="63">
        <f>IF(H39=0, "n/a",(J39-H39)/H39)</f>
        <v>0</v>
      </c>
      <c r="M39" s="39">
        <v>2500</v>
      </c>
      <c r="N39" s="23"/>
      <c r="O39" s="39">
        <v>2500</v>
      </c>
      <c r="P39" s="23"/>
      <c r="Q39" s="63">
        <f>IF(M39=0, "n/a",(O39-M39)/M39)</f>
        <v>0</v>
      </c>
      <c r="R39" s="139">
        <v>2500</v>
      </c>
      <c r="S39" s="23" t="s">
        <v>221</v>
      </c>
      <c r="T39" s="23"/>
      <c r="U39" s="139"/>
      <c r="V39" s="23"/>
      <c r="W39" s="10"/>
    </row>
    <row r="40" spans="1:33" ht="16" customHeight="1" x14ac:dyDescent="0.2">
      <c r="A40" s="58">
        <f t="shared" si="0"/>
        <v>36</v>
      </c>
      <c r="B40" s="5" t="s">
        <v>53</v>
      </c>
      <c r="C40" s="4" t="s">
        <v>54</v>
      </c>
      <c r="D40" s="31"/>
      <c r="E40" s="23"/>
      <c r="F40" s="31">
        <v>0</v>
      </c>
      <c r="G40" s="23"/>
      <c r="H40" s="32">
        <v>0</v>
      </c>
      <c r="I40" s="23"/>
      <c r="J40" s="32">
        <v>0</v>
      </c>
      <c r="K40" s="23"/>
      <c r="L40" s="23"/>
      <c r="M40" s="39">
        <v>0</v>
      </c>
      <c r="N40" s="23"/>
      <c r="O40" s="39">
        <v>0</v>
      </c>
      <c r="P40" s="23"/>
      <c r="Q40" s="23"/>
      <c r="R40" s="139">
        <v>0</v>
      </c>
      <c r="S40" s="23"/>
      <c r="T40" s="23"/>
      <c r="U40" s="139"/>
      <c r="V40" s="23"/>
      <c r="W40" s="5"/>
    </row>
    <row r="41" spans="1:33" ht="16" customHeight="1" x14ac:dyDescent="0.2">
      <c r="A41" s="58">
        <f t="shared" si="0"/>
        <v>37</v>
      </c>
      <c r="B41" s="5" t="s">
        <v>55</v>
      </c>
      <c r="C41" s="4" t="s">
        <v>56</v>
      </c>
      <c r="D41" s="31"/>
      <c r="E41" s="23"/>
      <c r="F41" s="31">
        <v>0</v>
      </c>
      <c r="G41" s="23"/>
      <c r="H41" s="32">
        <v>0</v>
      </c>
      <c r="I41" s="23"/>
      <c r="J41" s="32">
        <v>0</v>
      </c>
      <c r="K41" s="23"/>
      <c r="L41" s="23"/>
      <c r="M41" s="39">
        <v>0</v>
      </c>
      <c r="N41" s="23"/>
      <c r="O41" s="39">
        <v>0</v>
      </c>
      <c r="P41" s="23"/>
      <c r="Q41" s="23"/>
      <c r="R41" s="139">
        <v>0</v>
      </c>
      <c r="S41" s="23"/>
      <c r="T41" s="23"/>
      <c r="U41" s="139"/>
      <c r="V41" s="23"/>
      <c r="W41" s="5"/>
    </row>
    <row r="42" spans="1:33" ht="16" customHeight="1" x14ac:dyDescent="0.2">
      <c r="A42" s="58">
        <f>A41+1</f>
        <v>38</v>
      </c>
      <c r="B42" s="5" t="s">
        <v>57</v>
      </c>
      <c r="C42" s="4" t="s">
        <v>58</v>
      </c>
      <c r="D42" s="31">
        <v>0</v>
      </c>
      <c r="E42" s="23"/>
      <c r="F42" s="31">
        <v>1856</v>
      </c>
      <c r="G42" s="23"/>
      <c r="H42" s="32">
        <v>0</v>
      </c>
      <c r="I42" s="23"/>
      <c r="J42" s="32">
        <v>0</v>
      </c>
      <c r="K42" s="23"/>
      <c r="L42" s="23"/>
      <c r="M42" s="39">
        <v>0</v>
      </c>
      <c r="N42" s="23"/>
      <c r="O42" s="39">
        <v>0</v>
      </c>
      <c r="P42" s="23"/>
      <c r="Q42" s="23"/>
      <c r="R42" s="139">
        <v>0</v>
      </c>
      <c r="S42" s="23"/>
      <c r="T42" s="23"/>
      <c r="U42" s="139"/>
      <c r="V42" s="23"/>
      <c r="W42" s="5"/>
    </row>
    <row r="43" spans="1:33" ht="16" customHeight="1" x14ac:dyDescent="0.2">
      <c r="A43" s="58">
        <f t="shared" si="0"/>
        <v>39</v>
      </c>
      <c r="B43" s="60" t="s">
        <v>59</v>
      </c>
      <c r="C43" s="6"/>
      <c r="D43" s="24"/>
      <c r="E43" s="24">
        <f>SUM(D38:D41)</f>
        <v>0</v>
      </c>
      <c r="F43" s="24"/>
      <c r="G43" s="24">
        <f>SUM(F39:F42)</f>
        <v>4894.6000000000004</v>
      </c>
      <c r="H43" s="24"/>
      <c r="I43" s="24">
        <f>SUM(H39:H42)</f>
        <v>2500</v>
      </c>
      <c r="J43" s="24"/>
      <c r="K43" s="24">
        <f>SUM(J39:J42)</f>
        <v>2500</v>
      </c>
      <c r="L43" s="64">
        <f>IF(I43=0, "n/a",(K43-I43)/I43)</f>
        <v>0</v>
      </c>
      <c r="M43" s="24"/>
      <c r="N43" s="24">
        <f>SUM(M39:M42)</f>
        <v>2500</v>
      </c>
      <c r="O43" s="24"/>
      <c r="P43" s="24">
        <f>SUM(O39:O42)</f>
        <v>2500</v>
      </c>
      <c r="Q43" s="64">
        <f>IF(N43=0, "n/a",(P43-N43)/N43)</f>
        <v>0</v>
      </c>
      <c r="R43" s="24"/>
      <c r="S43" s="24"/>
      <c r="T43" s="24">
        <f>SUM(R39:R42)</f>
        <v>2500</v>
      </c>
      <c r="U43" s="24"/>
      <c r="V43" s="24">
        <f>SUM(U39:U42)</f>
        <v>0</v>
      </c>
      <c r="W43" s="3"/>
      <c r="X43" s="7"/>
      <c r="Y43" s="7"/>
      <c r="Z43" s="7"/>
      <c r="AA43" s="7"/>
      <c r="AB43" s="7"/>
      <c r="AC43" s="7"/>
      <c r="AD43" s="7"/>
      <c r="AE43" s="7"/>
      <c r="AF43" s="7"/>
      <c r="AG43" s="7"/>
    </row>
    <row r="44" spans="1:33" ht="8" customHeight="1" x14ac:dyDescent="0.2">
      <c r="A44" s="58"/>
      <c r="D44"/>
      <c r="W44" s="3"/>
      <c r="X44" s="7"/>
      <c r="Y44" s="7"/>
      <c r="Z44" s="7"/>
      <c r="AA44" s="7"/>
      <c r="AB44" s="7"/>
      <c r="AC44" s="7"/>
      <c r="AD44" s="7"/>
      <c r="AE44" s="7"/>
      <c r="AF44" s="7"/>
      <c r="AG44" s="7"/>
    </row>
    <row r="45" spans="1:33" s="71" customFormat="1" ht="20" customHeight="1" x14ac:dyDescent="0.2">
      <c r="A45" s="58">
        <f>A43+2</f>
        <v>41</v>
      </c>
      <c r="B45" s="65" t="s">
        <v>60</v>
      </c>
      <c r="C45" s="66"/>
      <c r="D45" s="67">
        <f>SUM(D6:D43)</f>
        <v>285994</v>
      </c>
      <c r="E45" s="67"/>
      <c r="F45" s="67">
        <f>SUM(F6:F43)</f>
        <v>390203.6</v>
      </c>
      <c r="G45" s="67"/>
      <c r="H45" s="67">
        <f>SUM(H5:H43)</f>
        <v>330855</v>
      </c>
      <c r="I45" s="67"/>
      <c r="J45" s="67">
        <f>SUM(J5:J43)</f>
        <v>290235</v>
      </c>
      <c r="K45" s="67"/>
      <c r="L45" s="67"/>
      <c r="M45" s="67">
        <f>SUM(M6:M43)</f>
        <v>357635</v>
      </c>
      <c r="N45" s="67"/>
      <c r="O45" s="67">
        <f>SUM(O6:O43)</f>
        <v>359600</v>
      </c>
      <c r="P45" s="67"/>
      <c r="Q45" s="67"/>
      <c r="R45" s="67">
        <f>SUM(R6:R43)</f>
        <v>326065</v>
      </c>
      <c r="S45" s="67"/>
      <c r="T45" s="67"/>
      <c r="U45" s="67"/>
      <c r="V45" s="67"/>
      <c r="W45" s="69"/>
      <c r="X45" s="70"/>
      <c r="Y45" s="70"/>
      <c r="Z45" s="70"/>
      <c r="AA45" s="70"/>
      <c r="AB45" s="70"/>
      <c r="AC45" s="70"/>
      <c r="AD45" s="70"/>
      <c r="AE45" s="70"/>
      <c r="AF45" s="70"/>
      <c r="AG45" s="70"/>
    </row>
    <row r="46" spans="1:33" ht="8" customHeight="1" x14ac:dyDescent="0.2">
      <c r="A46" s="58"/>
      <c r="B46" s="12"/>
      <c r="C46" s="13"/>
      <c r="D46" s="13"/>
      <c r="E46" s="13"/>
      <c r="F46" s="13"/>
      <c r="G46" s="13"/>
      <c r="H46" s="13"/>
      <c r="I46" s="13"/>
      <c r="J46" s="13"/>
      <c r="K46" s="13"/>
      <c r="L46" s="62"/>
      <c r="M46" s="13"/>
      <c r="N46" s="13"/>
      <c r="O46" s="13"/>
      <c r="P46" s="13"/>
      <c r="Q46" s="62"/>
      <c r="R46" s="13"/>
      <c r="S46" s="13"/>
      <c r="T46" s="13"/>
      <c r="U46" s="13"/>
      <c r="V46" s="13"/>
      <c r="W46" s="14"/>
    </row>
    <row r="47" spans="1:33" ht="26" customHeight="1" x14ac:dyDescent="0.2">
      <c r="A47" s="58">
        <f>A45+2</f>
        <v>43</v>
      </c>
      <c r="B47" s="135" t="s">
        <v>61</v>
      </c>
      <c r="C47" s="4" t="s">
        <v>62</v>
      </c>
      <c r="D47" s="31"/>
      <c r="E47" s="23"/>
      <c r="F47" s="31"/>
      <c r="G47" s="23"/>
      <c r="H47" s="32"/>
      <c r="I47" s="23"/>
      <c r="J47" s="32"/>
      <c r="K47" s="23"/>
      <c r="L47" s="23"/>
      <c r="M47" s="39"/>
      <c r="N47" s="23"/>
      <c r="O47" s="39"/>
      <c r="P47" s="23"/>
      <c r="Q47" s="23"/>
      <c r="R47" s="139"/>
      <c r="S47" s="23"/>
      <c r="T47" s="23"/>
      <c r="U47" s="139"/>
      <c r="V47" s="23"/>
      <c r="W47" s="5"/>
    </row>
    <row r="48" spans="1:33" ht="16" customHeight="1" x14ac:dyDescent="0.2">
      <c r="A48" s="58">
        <f t="shared" si="0"/>
        <v>44</v>
      </c>
      <c r="B48" s="61" t="s">
        <v>63</v>
      </c>
      <c r="C48" s="4"/>
      <c r="D48" s="31">
        <v>0</v>
      </c>
      <c r="E48" s="23"/>
      <c r="F48" s="31">
        <v>2348.6</v>
      </c>
      <c r="G48" s="23"/>
      <c r="H48" s="32">
        <v>0</v>
      </c>
      <c r="I48" s="23"/>
      <c r="J48" s="32"/>
      <c r="K48" s="23"/>
      <c r="L48" s="23"/>
      <c r="M48" s="39">
        <v>0</v>
      </c>
      <c r="N48" s="23"/>
      <c r="O48" s="39"/>
      <c r="P48" s="23"/>
      <c r="Q48" s="23"/>
      <c r="R48" s="139">
        <v>0</v>
      </c>
      <c r="S48" s="23"/>
      <c r="T48" s="23"/>
      <c r="U48" s="139"/>
      <c r="V48" s="23"/>
      <c r="W48" s="5"/>
    </row>
    <row r="49" spans="1:23" ht="16" customHeight="1" x14ac:dyDescent="0.2">
      <c r="A49" s="58">
        <f t="shared" si="0"/>
        <v>45</v>
      </c>
      <c r="B49" s="61" t="s">
        <v>3</v>
      </c>
      <c r="C49" s="4"/>
      <c r="D49" s="31"/>
      <c r="E49" s="23"/>
      <c r="F49" s="31"/>
      <c r="G49" s="23"/>
      <c r="H49" s="32"/>
      <c r="I49" s="23"/>
      <c r="J49" s="32"/>
      <c r="K49" s="23"/>
      <c r="L49" s="23"/>
      <c r="M49" s="39"/>
      <c r="N49" s="23"/>
      <c r="O49" s="39"/>
      <c r="P49" s="23"/>
      <c r="Q49" s="23"/>
      <c r="R49" s="139"/>
      <c r="S49" s="23"/>
      <c r="T49" s="23"/>
      <c r="U49" s="139"/>
      <c r="V49" s="23"/>
      <c r="W49" s="5"/>
    </row>
    <row r="50" spans="1:23" ht="16" customHeight="1" x14ac:dyDescent="0.2">
      <c r="A50" s="58">
        <f t="shared" si="0"/>
        <v>46</v>
      </c>
      <c r="B50" s="5" t="s">
        <v>236</v>
      </c>
      <c r="C50" s="4" t="s">
        <v>237</v>
      </c>
      <c r="D50" s="31">
        <v>18406</v>
      </c>
      <c r="E50" s="23"/>
      <c r="F50" s="31">
        <v>17143</v>
      </c>
      <c r="G50" s="23"/>
      <c r="H50" s="32">
        <v>18406</v>
      </c>
      <c r="I50" s="23"/>
      <c r="J50" s="32">
        <v>17206</v>
      </c>
      <c r="K50" s="23"/>
      <c r="L50" s="63">
        <f t="shared" ref="L50:L57" si="5">IF(H50=0, "n/a",(J50-H50)/H50)</f>
        <v>-6.519613169618603E-2</v>
      </c>
      <c r="M50" s="39">
        <v>17206</v>
      </c>
      <c r="N50" s="23"/>
      <c r="O50" s="39">
        <v>17206</v>
      </c>
      <c r="P50" s="23"/>
      <c r="Q50" s="63">
        <f t="shared" ref="Q50:Q57" si="6">IF(M50=0, "n/a",(O50-M50)/M50)</f>
        <v>0</v>
      </c>
      <c r="R50" s="139">
        <v>17206</v>
      </c>
      <c r="S50" s="23" t="s">
        <v>221</v>
      </c>
      <c r="T50" s="23"/>
      <c r="U50" s="139"/>
      <c r="V50" s="23"/>
      <c r="W50" s="5" t="s">
        <v>247</v>
      </c>
    </row>
    <row r="51" spans="1:23" ht="16" customHeight="1" x14ac:dyDescent="0.2">
      <c r="A51" s="58">
        <f t="shared" si="0"/>
        <v>47</v>
      </c>
      <c r="B51" s="5" t="s">
        <v>64</v>
      </c>
      <c r="C51" s="4" t="s">
        <v>65</v>
      </c>
      <c r="D51" s="33">
        <v>1000</v>
      </c>
      <c r="E51" s="25"/>
      <c r="F51" s="33">
        <v>975.62</v>
      </c>
      <c r="G51" s="25"/>
      <c r="H51" s="34">
        <v>1000</v>
      </c>
      <c r="I51" s="25"/>
      <c r="J51" s="34">
        <v>1000</v>
      </c>
      <c r="K51" s="25"/>
      <c r="L51" s="63">
        <f t="shared" si="5"/>
        <v>0</v>
      </c>
      <c r="M51" s="40">
        <v>1000</v>
      </c>
      <c r="N51" s="25"/>
      <c r="O51" s="40">
        <v>1500</v>
      </c>
      <c r="P51" s="25"/>
      <c r="Q51" s="63">
        <f t="shared" si="6"/>
        <v>0.5</v>
      </c>
      <c r="R51" s="139">
        <v>1500</v>
      </c>
      <c r="S51" s="23" t="s">
        <v>221</v>
      </c>
      <c r="T51" s="25"/>
      <c r="U51" s="139"/>
      <c r="V51" s="25"/>
      <c r="W51" s="5"/>
    </row>
    <row r="52" spans="1:23" ht="16" customHeight="1" x14ac:dyDescent="0.2">
      <c r="A52" s="58">
        <f t="shared" si="0"/>
        <v>48</v>
      </c>
      <c r="B52" s="5" t="s">
        <v>66</v>
      </c>
      <c r="C52" s="4" t="s">
        <v>67</v>
      </c>
      <c r="D52" s="31">
        <f>67534*1.032</f>
        <v>69695.088000000003</v>
      </c>
      <c r="E52" s="23"/>
      <c r="F52" s="31">
        <v>69695</v>
      </c>
      <c r="G52" s="23"/>
      <c r="H52" s="32">
        <f>(67534*1.032)*1.025</f>
        <v>71437.465199999991</v>
      </c>
      <c r="I52" s="23"/>
      <c r="J52" s="32">
        <f>(67534*1.032)*1.025</f>
        <v>71437.465199999991</v>
      </c>
      <c r="K52" s="23"/>
      <c r="L52" s="63">
        <f t="shared" si="5"/>
        <v>0</v>
      </c>
      <c r="M52" s="39">
        <v>72865.740000000005</v>
      </c>
      <c r="N52" s="23"/>
      <c r="O52" s="39">
        <v>72865.740000000005</v>
      </c>
      <c r="P52" s="23"/>
      <c r="Q52" s="63">
        <f t="shared" si="6"/>
        <v>0</v>
      </c>
      <c r="R52" s="139">
        <v>74688</v>
      </c>
      <c r="S52" s="23" t="s">
        <v>221</v>
      </c>
      <c r="T52" s="23"/>
      <c r="U52" s="139"/>
      <c r="V52" s="23"/>
      <c r="W52" s="5" t="s">
        <v>323</v>
      </c>
    </row>
    <row r="53" spans="1:23" ht="16" customHeight="1" x14ac:dyDescent="0.2">
      <c r="A53" s="58">
        <f t="shared" si="0"/>
        <v>49</v>
      </c>
      <c r="B53" s="5" t="s">
        <v>68</v>
      </c>
      <c r="C53" s="4" t="s">
        <v>313</v>
      </c>
      <c r="D53" s="31">
        <v>1500</v>
      </c>
      <c r="E53" s="23"/>
      <c r="F53" s="31">
        <v>1248.51</v>
      </c>
      <c r="G53" s="23"/>
      <c r="H53" s="32">
        <v>1500</v>
      </c>
      <c r="I53" s="23"/>
      <c r="J53" s="32">
        <v>1500</v>
      </c>
      <c r="K53" s="23"/>
      <c r="L53" s="63">
        <f t="shared" si="5"/>
        <v>0</v>
      </c>
      <c r="M53" s="39">
        <v>1500</v>
      </c>
      <c r="N53" s="23"/>
      <c r="O53" s="39">
        <v>1200</v>
      </c>
      <c r="P53" s="23"/>
      <c r="Q53" s="63">
        <f t="shared" si="6"/>
        <v>-0.2</v>
      </c>
      <c r="R53" s="139">
        <v>1500</v>
      </c>
      <c r="S53" s="23" t="s">
        <v>221</v>
      </c>
      <c r="T53" s="23"/>
      <c r="U53" s="139"/>
      <c r="V53" s="23"/>
      <c r="W53" s="5"/>
    </row>
    <row r="54" spans="1:23" ht="16" customHeight="1" x14ac:dyDescent="0.2">
      <c r="A54" s="58">
        <f t="shared" si="0"/>
        <v>50</v>
      </c>
      <c r="B54" s="5" t="s">
        <v>69</v>
      </c>
      <c r="C54" s="4" t="s">
        <v>70</v>
      </c>
      <c r="D54" s="31">
        <v>800</v>
      </c>
      <c r="E54" s="23"/>
      <c r="F54" s="31">
        <v>313.56</v>
      </c>
      <c r="G54" s="23"/>
      <c r="H54" s="32">
        <v>800</v>
      </c>
      <c r="I54" s="23"/>
      <c r="J54" s="32">
        <v>800</v>
      </c>
      <c r="K54" s="23"/>
      <c r="L54" s="63">
        <f t="shared" si="5"/>
        <v>0</v>
      </c>
      <c r="M54" s="39">
        <v>800</v>
      </c>
      <c r="N54" s="23"/>
      <c r="O54" s="39">
        <v>800</v>
      </c>
      <c r="P54" s="23"/>
      <c r="Q54" s="63">
        <f t="shared" si="6"/>
        <v>0</v>
      </c>
      <c r="R54" s="139">
        <v>800</v>
      </c>
      <c r="S54" s="23" t="s">
        <v>221</v>
      </c>
      <c r="T54" s="23"/>
      <c r="U54" s="139"/>
      <c r="V54" s="23"/>
      <c r="W54" s="5"/>
    </row>
    <row r="55" spans="1:23" ht="16" customHeight="1" x14ac:dyDescent="0.2">
      <c r="A55" s="58">
        <f t="shared" si="0"/>
        <v>51</v>
      </c>
      <c r="B55" s="5" t="s">
        <v>71</v>
      </c>
      <c r="C55" s="4" t="s">
        <v>72</v>
      </c>
      <c r="D55" s="31">
        <v>500</v>
      </c>
      <c r="E55" s="23"/>
      <c r="F55" s="31">
        <v>34.299999999999997</v>
      </c>
      <c r="G55" s="23"/>
      <c r="H55" s="32">
        <v>500</v>
      </c>
      <c r="I55" s="23"/>
      <c r="J55" s="32">
        <v>500</v>
      </c>
      <c r="K55" s="23"/>
      <c r="L55" s="63">
        <f t="shared" si="5"/>
        <v>0</v>
      </c>
      <c r="M55" s="39">
        <v>500</v>
      </c>
      <c r="N55" s="23"/>
      <c r="O55" s="39">
        <v>500</v>
      </c>
      <c r="P55" s="23"/>
      <c r="Q55" s="63">
        <f t="shared" si="6"/>
        <v>0</v>
      </c>
      <c r="R55" s="139">
        <v>500</v>
      </c>
      <c r="S55" s="23" t="s">
        <v>221</v>
      </c>
      <c r="T55" s="23"/>
      <c r="U55" s="139"/>
      <c r="V55" s="23"/>
      <c r="W55" s="5"/>
    </row>
    <row r="56" spans="1:23" ht="16" customHeight="1" x14ac:dyDescent="0.2">
      <c r="A56" s="58">
        <f t="shared" si="0"/>
        <v>52</v>
      </c>
      <c r="B56" s="5" t="s">
        <v>73</v>
      </c>
      <c r="C56" s="4" t="s">
        <v>74</v>
      </c>
      <c r="D56" s="31">
        <v>300</v>
      </c>
      <c r="E56" s="23"/>
      <c r="F56" s="31">
        <v>643</v>
      </c>
      <c r="G56" s="23"/>
      <c r="H56" s="32">
        <v>300</v>
      </c>
      <c r="I56" s="23"/>
      <c r="J56" s="32">
        <v>300</v>
      </c>
      <c r="K56" s="23"/>
      <c r="L56" s="63">
        <f t="shared" si="5"/>
        <v>0</v>
      </c>
      <c r="M56" s="39">
        <v>300</v>
      </c>
      <c r="N56" s="23"/>
      <c r="O56" s="39">
        <v>300</v>
      </c>
      <c r="P56" s="23"/>
      <c r="Q56" s="63">
        <f t="shared" si="6"/>
        <v>0</v>
      </c>
      <c r="R56" s="139">
        <v>300</v>
      </c>
      <c r="S56" s="23" t="s">
        <v>221</v>
      </c>
      <c r="T56" s="23"/>
      <c r="U56" s="139"/>
      <c r="V56" s="23"/>
      <c r="W56" s="5"/>
    </row>
    <row r="57" spans="1:23" ht="16" customHeight="1" x14ac:dyDescent="0.2">
      <c r="A57" s="58">
        <f t="shared" si="0"/>
        <v>53</v>
      </c>
      <c r="B57" s="5" t="s">
        <v>75</v>
      </c>
      <c r="C57" s="4" t="s">
        <v>76</v>
      </c>
      <c r="D57" s="31">
        <v>1000</v>
      </c>
      <c r="E57" s="23"/>
      <c r="F57" s="31">
        <v>994.94</v>
      </c>
      <c r="G57" s="23"/>
      <c r="H57" s="32">
        <v>1000</v>
      </c>
      <c r="I57" s="23"/>
      <c r="J57" s="32">
        <v>1200</v>
      </c>
      <c r="K57" s="23"/>
      <c r="L57" s="63">
        <f t="shared" si="5"/>
        <v>0.2</v>
      </c>
      <c r="M57" s="39">
        <v>1200</v>
      </c>
      <c r="N57" s="23"/>
      <c r="O57" s="39">
        <v>1200</v>
      </c>
      <c r="P57" s="23"/>
      <c r="Q57" s="63">
        <f t="shared" si="6"/>
        <v>0</v>
      </c>
      <c r="R57" s="139">
        <v>1200</v>
      </c>
      <c r="S57" s="23" t="s">
        <v>221</v>
      </c>
      <c r="T57" s="23"/>
      <c r="U57" s="139"/>
      <c r="V57" s="23"/>
      <c r="W57" s="5" t="s">
        <v>77</v>
      </c>
    </row>
    <row r="58" spans="1:23" ht="16" customHeight="1" x14ac:dyDescent="0.2">
      <c r="A58" s="58">
        <f t="shared" si="0"/>
        <v>54</v>
      </c>
      <c r="B58" s="5" t="s">
        <v>78</v>
      </c>
      <c r="C58" s="4" t="s">
        <v>79</v>
      </c>
      <c r="D58" s="31">
        <v>0</v>
      </c>
      <c r="E58" s="23"/>
      <c r="F58" s="31">
        <v>0</v>
      </c>
      <c r="G58" s="23"/>
      <c r="H58" s="32">
        <v>0</v>
      </c>
      <c r="I58" s="23"/>
      <c r="J58" s="32">
        <v>0</v>
      </c>
      <c r="K58" s="23"/>
      <c r="L58" s="23"/>
      <c r="M58" s="39">
        <v>0</v>
      </c>
      <c r="N58" s="23"/>
      <c r="O58" s="39">
        <v>0</v>
      </c>
      <c r="P58" s="23"/>
      <c r="Q58" s="23"/>
      <c r="R58" s="139">
        <v>0</v>
      </c>
      <c r="S58" s="23" t="s">
        <v>221</v>
      </c>
      <c r="T58" s="23"/>
      <c r="U58" s="139"/>
      <c r="V58" s="23"/>
      <c r="W58" s="5"/>
    </row>
    <row r="59" spans="1:23" ht="16" customHeight="1" x14ac:dyDescent="0.2">
      <c r="A59" s="58">
        <f t="shared" ref="A59:A112" si="7">A58+1</f>
        <v>55</v>
      </c>
      <c r="B59" s="5" t="s">
        <v>80</v>
      </c>
      <c r="C59" s="4" t="s">
        <v>81</v>
      </c>
      <c r="D59" s="31">
        <v>0</v>
      </c>
      <c r="E59" s="23"/>
      <c r="F59" s="31">
        <v>250</v>
      </c>
      <c r="G59" s="23"/>
      <c r="H59" s="32">
        <v>0</v>
      </c>
      <c r="I59" s="23"/>
      <c r="J59" s="32">
        <v>0</v>
      </c>
      <c r="K59" s="23"/>
      <c r="L59" s="23"/>
      <c r="M59" s="39">
        <v>0</v>
      </c>
      <c r="N59" s="23"/>
      <c r="O59" s="39">
        <v>1200</v>
      </c>
      <c r="P59" s="23"/>
      <c r="Q59" s="23"/>
      <c r="R59" s="139">
        <v>0</v>
      </c>
      <c r="S59" s="23" t="s">
        <v>221</v>
      </c>
      <c r="T59" s="23"/>
      <c r="U59" s="139"/>
      <c r="V59" s="23"/>
      <c r="W59" s="5" t="s">
        <v>314</v>
      </c>
    </row>
    <row r="60" spans="1:23" ht="16" customHeight="1" x14ac:dyDescent="0.2">
      <c r="A60" s="58">
        <f t="shared" si="7"/>
        <v>56</v>
      </c>
      <c r="B60" s="5" t="s">
        <v>243</v>
      </c>
      <c r="C60" s="4" t="s">
        <v>242</v>
      </c>
      <c r="D60" s="31"/>
      <c r="E60" s="23"/>
      <c r="F60" s="31">
        <v>1201.97</v>
      </c>
      <c r="G60" s="23"/>
      <c r="H60" s="32"/>
      <c r="I60" s="23"/>
      <c r="J60" s="32">
        <v>1200</v>
      </c>
      <c r="K60" s="23"/>
      <c r="L60" s="23"/>
      <c r="M60" s="39">
        <v>1200</v>
      </c>
      <c r="N60" s="23"/>
      <c r="O60" s="39">
        <v>1200</v>
      </c>
      <c r="P60" s="23"/>
      <c r="Q60" s="23"/>
      <c r="R60" s="139">
        <v>1200</v>
      </c>
      <c r="S60" s="23" t="s">
        <v>221</v>
      </c>
      <c r="T60" s="23"/>
      <c r="U60" s="139"/>
      <c r="V60" s="23"/>
      <c r="W60" s="5"/>
    </row>
    <row r="61" spans="1:23" ht="16" customHeight="1" x14ac:dyDescent="0.2">
      <c r="A61" s="58">
        <f t="shared" si="7"/>
        <v>57</v>
      </c>
      <c r="B61" s="5" t="s">
        <v>238</v>
      </c>
      <c r="C61" s="4" t="s">
        <v>239</v>
      </c>
      <c r="D61" s="31"/>
      <c r="E61" s="23"/>
      <c r="F61" s="31">
        <v>289.94</v>
      </c>
      <c r="G61" s="23"/>
      <c r="H61" s="32"/>
      <c r="I61" s="23"/>
      <c r="J61" s="32"/>
      <c r="K61" s="23"/>
      <c r="L61" s="23"/>
      <c r="M61" s="39"/>
      <c r="N61" s="23"/>
      <c r="O61" s="39">
        <v>840</v>
      </c>
      <c r="P61" s="23"/>
      <c r="Q61" s="23"/>
      <c r="R61" s="139"/>
      <c r="S61" s="23"/>
      <c r="T61" s="23"/>
      <c r="U61" s="139"/>
      <c r="V61" s="23"/>
      <c r="W61" s="5" t="s">
        <v>315</v>
      </c>
    </row>
    <row r="62" spans="1:23" ht="16" customHeight="1" x14ac:dyDescent="0.2">
      <c r="A62" s="58">
        <f t="shared" si="7"/>
        <v>58</v>
      </c>
      <c r="B62" s="5" t="s">
        <v>240</v>
      </c>
      <c r="C62" s="4" t="s">
        <v>235</v>
      </c>
      <c r="D62" s="31"/>
      <c r="E62" s="23"/>
      <c r="F62" s="31">
        <v>298</v>
      </c>
      <c r="G62" s="23"/>
      <c r="H62" s="32"/>
      <c r="I62" s="23"/>
      <c r="J62" s="32"/>
      <c r="K62" s="23"/>
      <c r="L62" s="23"/>
      <c r="M62" s="39"/>
      <c r="N62" s="23"/>
      <c r="O62" s="39"/>
      <c r="P62" s="23"/>
      <c r="Q62" s="23"/>
      <c r="R62" s="139"/>
      <c r="S62" s="23"/>
      <c r="T62" s="23"/>
      <c r="U62" s="139"/>
      <c r="V62" s="23"/>
      <c r="W62" s="5"/>
    </row>
    <row r="63" spans="1:23" ht="21" customHeight="1" x14ac:dyDescent="0.2">
      <c r="A63" s="58">
        <f t="shared" si="7"/>
        <v>59</v>
      </c>
      <c r="B63" s="5" t="s">
        <v>241</v>
      </c>
      <c r="C63" s="4" t="s">
        <v>244</v>
      </c>
      <c r="D63" s="31"/>
      <c r="E63" s="23"/>
      <c r="F63" s="31">
        <v>764.98</v>
      </c>
      <c r="G63" s="23"/>
      <c r="H63" s="32"/>
      <c r="I63" s="23"/>
      <c r="J63" s="32"/>
      <c r="K63" s="23"/>
      <c r="L63" s="23"/>
      <c r="M63" s="39"/>
      <c r="N63" s="23"/>
      <c r="O63" s="39"/>
      <c r="P63" s="23"/>
      <c r="Q63" s="23"/>
      <c r="R63" s="139"/>
      <c r="S63" s="23"/>
      <c r="T63" s="23"/>
      <c r="U63" s="139"/>
      <c r="V63" s="23"/>
      <c r="W63" s="5"/>
    </row>
    <row r="64" spans="1:23" ht="16" customHeight="1" x14ac:dyDescent="0.2">
      <c r="A64" s="58">
        <f>A63+1</f>
        <v>60</v>
      </c>
      <c r="B64" s="5" t="s">
        <v>82</v>
      </c>
      <c r="C64" s="4"/>
      <c r="D64" s="31">
        <v>2000</v>
      </c>
      <c r="E64" s="23"/>
      <c r="F64" s="31">
        <v>0</v>
      </c>
      <c r="G64" s="23"/>
      <c r="H64" s="32">
        <v>0</v>
      </c>
      <c r="I64" s="23"/>
      <c r="J64" s="32">
        <v>0</v>
      </c>
      <c r="K64" s="23"/>
      <c r="L64" s="23"/>
      <c r="M64" s="39">
        <v>0</v>
      </c>
      <c r="N64" s="23"/>
      <c r="O64" s="39"/>
      <c r="P64" s="23"/>
      <c r="Q64" s="23"/>
      <c r="R64" s="139">
        <v>0</v>
      </c>
      <c r="S64" s="23"/>
      <c r="T64" s="23"/>
      <c r="U64" s="139"/>
      <c r="V64" s="23"/>
      <c r="W64" s="5"/>
    </row>
    <row r="65" spans="1:33" ht="16" customHeight="1" x14ac:dyDescent="0.2">
      <c r="A65" s="58">
        <f t="shared" si="7"/>
        <v>61</v>
      </c>
      <c r="B65" s="60" t="s">
        <v>12</v>
      </c>
      <c r="C65" s="6"/>
      <c r="D65" s="24"/>
      <c r="E65" s="24">
        <f>SUM(D50:D64)</f>
        <v>95201.088000000003</v>
      </c>
      <c r="F65" s="24"/>
      <c r="G65" s="24">
        <f>SUM(F50:F64)</f>
        <v>93852.819999999992</v>
      </c>
      <c r="H65" s="24"/>
      <c r="I65" s="24">
        <f>SUM(H50:H64)</f>
        <v>94943.465199999991</v>
      </c>
      <c r="J65" s="24"/>
      <c r="K65" s="24">
        <f>SUM(J50:J64)</f>
        <v>95143.465199999991</v>
      </c>
      <c r="L65" s="64">
        <f>IF(I65=0, "n/a",(K65-I65)/I65)</f>
        <v>2.1065167526664072E-3</v>
      </c>
      <c r="M65" s="24"/>
      <c r="N65" s="24">
        <f>SUM(M50:M64)</f>
        <v>96571.74</v>
      </c>
      <c r="O65" s="24"/>
      <c r="P65" s="24">
        <f>SUM(O50:O64)</f>
        <v>98811.74</v>
      </c>
      <c r="Q65" s="64">
        <f>IF(N65=0, "n/a",(P65-N65)/N65)</f>
        <v>2.3195191471128095E-2</v>
      </c>
      <c r="R65" s="24"/>
      <c r="S65" s="24"/>
      <c r="T65" s="24">
        <f>SUM(R50:R64)</f>
        <v>98894</v>
      </c>
      <c r="U65" s="24"/>
      <c r="V65" s="24">
        <f>SUM(U50:U64)</f>
        <v>0</v>
      </c>
      <c r="W65" s="3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6" customHeight="1" x14ac:dyDescent="0.2">
      <c r="A66" s="58">
        <f t="shared" si="7"/>
        <v>62</v>
      </c>
      <c r="B66" s="61" t="s">
        <v>83</v>
      </c>
      <c r="C66" s="4"/>
      <c r="D66" s="33"/>
      <c r="E66" s="25"/>
      <c r="F66" s="33"/>
      <c r="G66" s="25"/>
      <c r="H66" s="34"/>
      <c r="I66" s="25"/>
      <c r="J66" s="34"/>
      <c r="K66" s="25"/>
      <c r="L66" s="25"/>
      <c r="M66" s="40"/>
      <c r="N66" s="25"/>
      <c r="O66" s="40"/>
      <c r="P66" s="25"/>
      <c r="Q66" s="25"/>
      <c r="R66" s="139"/>
      <c r="S66" s="25"/>
      <c r="T66" s="25"/>
      <c r="U66" s="139"/>
      <c r="V66" s="25"/>
      <c r="W66" s="5"/>
    </row>
    <row r="67" spans="1:33" ht="16" customHeight="1" x14ac:dyDescent="0.2">
      <c r="A67" s="58">
        <f t="shared" si="7"/>
        <v>63</v>
      </c>
      <c r="B67" s="5" t="s">
        <v>84</v>
      </c>
      <c r="C67" s="4" t="s">
        <v>85</v>
      </c>
      <c r="D67" s="35">
        <v>1000</v>
      </c>
      <c r="E67" s="25"/>
      <c r="F67" s="35"/>
      <c r="G67" s="36"/>
      <c r="H67" s="37">
        <v>1000</v>
      </c>
      <c r="I67" s="36"/>
      <c r="J67" s="37">
        <v>1000</v>
      </c>
      <c r="K67" s="36"/>
      <c r="L67" s="38"/>
      <c r="M67" s="41"/>
      <c r="N67" s="36"/>
      <c r="O67" s="41"/>
      <c r="P67" s="36"/>
      <c r="Q67" s="38"/>
      <c r="R67" s="139"/>
      <c r="S67" s="36"/>
      <c r="T67" s="36"/>
      <c r="U67" s="139"/>
      <c r="V67" s="36"/>
      <c r="W67" s="8"/>
    </row>
    <row r="68" spans="1:33" ht="16" customHeight="1" x14ac:dyDescent="0.2">
      <c r="A68" s="58">
        <f t="shared" si="7"/>
        <v>64</v>
      </c>
      <c r="B68" s="5" t="s">
        <v>86</v>
      </c>
      <c r="C68" s="4" t="s">
        <v>87</v>
      </c>
      <c r="D68" s="33">
        <v>0</v>
      </c>
      <c r="E68" s="25"/>
      <c r="F68" s="33">
        <v>253.94</v>
      </c>
      <c r="G68" s="25"/>
      <c r="H68" s="34">
        <v>0</v>
      </c>
      <c r="I68" s="25"/>
      <c r="J68" s="34">
        <v>0</v>
      </c>
      <c r="K68" s="25"/>
      <c r="L68" s="25"/>
      <c r="M68" s="40">
        <v>0</v>
      </c>
      <c r="N68" s="25"/>
      <c r="O68" s="40"/>
      <c r="P68" s="25"/>
      <c r="Q68" s="25"/>
      <c r="R68" s="139">
        <v>0</v>
      </c>
      <c r="S68" s="25"/>
      <c r="T68" s="25"/>
      <c r="U68" s="139"/>
      <c r="V68" s="25"/>
      <c r="W68" s="5"/>
    </row>
    <row r="69" spans="1:33" ht="16" customHeight="1" x14ac:dyDescent="0.2">
      <c r="A69" s="58">
        <f t="shared" si="7"/>
        <v>65</v>
      </c>
      <c r="B69" s="5" t="s">
        <v>88</v>
      </c>
      <c r="C69" s="4"/>
      <c r="D69" s="31">
        <v>0</v>
      </c>
      <c r="E69" s="23"/>
      <c r="F69" s="31">
        <v>0</v>
      </c>
      <c r="G69" s="23"/>
      <c r="H69" s="32">
        <v>0</v>
      </c>
      <c r="I69" s="23"/>
      <c r="J69" s="32">
        <v>0</v>
      </c>
      <c r="K69" s="23"/>
      <c r="L69" s="23"/>
      <c r="M69" s="39">
        <v>0</v>
      </c>
      <c r="N69" s="23"/>
      <c r="O69" s="39"/>
      <c r="P69" s="23"/>
      <c r="Q69" s="23"/>
      <c r="R69" s="139">
        <v>0</v>
      </c>
      <c r="S69" s="23"/>
      <c r="T69" s="23"/>
      <c r="U69" s="139"/>
      <c r="V69" s="23"/>
      <c r="W69" s="5"/>
    </row>
    <row r="70" spans="1:33" ht="16" customHeight="1" x14ac:dyDescent="0.2">
      <c r="A70" s="58">
        <f t="shared" si="7"/>
        <v>66</v>
      </c>
      <c r="B70" s="60" t="s">
        <v>89</v>
      </c>
      <c r="C70" s="6"/>
      <c r="D70" s="24"/>
      <c r="E70" s="24">
        <f>SUM(D67:D69)</f>
        <v>1000</v>
      </c>
      <c r="F70" s="24"/>
      <c r="G70" s="24">
        <f>SUM(F67:F69)</f>
        <v>253.94</v>
      </c>
      <c r="H70" s="24"/>
      <c r="I70" s="24">
        <f>SUM(H67:H69)</f>
        <v>1000</v>
      </c>
      <c r="J70" s="24"/>
      <c r="K70" s="24">
        <f>SUM(J67:J69)</f>
        <v>1000</v>
      </c>
      <c r="L70" s="64">
        <f>IF(I70=0, "n/a",(K70-I70)/I70)</f>
        <v>0</v>
      </c>
      <c r="M70" s="24"/>
      <c r="N70" s="24">
        <f>SUM(M67:M69)</f>
        <v>0</v>
      </c>
      <c r="O70" s="24"/>
      <c r="P70" s="24">
        <f>SUM(O67:O69)</f>
        <v>0</v>
      </c>
      <c r="Q70" s="64" t="str">
        <f>IF(N70=0, "n/a",(P70-N70)/N70)</f>
        <v>n/a</v>
      </c>
      <c r="R70" s="24"/>
      <c r="S70" s="24"/>
      <c r="T70" s="24">
        <f>SUM(R67:R69)</f>
        <v>0</v>
      </c>
      <c r="U70" s="24"/>
      <c r="V70" s="24">
        <f>SUM(U67:U69)</f>
        <v>0</v>
      </c>
      <c r="W70" s="3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6" customHeight="1" x14ac:dyDescent="0.2">
      <c r="A71" s="58">
        <f t="shared" si="7"/>
        <v>67</v>
      </c>
      <c r="B71" s="61" t="s">
        <v>21</v>
      </c>
      <c r="C71" s="4"/>
      <c r="D71" s="31"/>
      <c r="E71" s="23"/>
      <c r="F71" s="31"/>
      <c r="G71" s="23"/>
      <c r="H71" s="32"/>
      <c r="I71" s="23"/>
      <c r="J71" s="32"/>
      <c r="K71" s="23"/>
      <c r="L71" s="23"/>
      <c r="M71" s="39"/>
      <c r="N71" s="23"/>
      <c r="O71" s="39"/>
      <c r="P71" s="23"/>
      <c r="Q71" s="23"/>
      <c r="R71" s="139"/>
      <c r="S71" s="23"/>
      <c r="T71" s="23"/>
      <c r="U71" s="139"/>
      <c r="V71" s="23"/>
      <c r="W71" s="5"/>
    </row>
    <row r="72" spans="1:33" ht="16" customHeight="1" x14ac:dyDescent="0.2">
      <c r="A72" s="58">
        <f t="shared" si="7"/>
        <v>68</v>
      </c>
      <c r="B72" s="5" t="s">
        <v>22</v>
      </c>
      <c r="C72" s="4" t="s">
        <v>90</v>
      </c>
      <c r="D72" s="31">
        <v>0</v>
      </c>
      <c r="E72" s="26"/>
      <c r="F72" s="31"/>
      <c r="G72" s="23"/>
      <c r="H72" s="32"/>
      <c r="I72" s="23"/>
      <c r="J72" s="32"/>
      <c r="K72" s="23"/>
      <c r="L72" s="23"/>
      <c r="M72" s="39"/>
      <c r="N72" s="23"/>
      <c r="O72" s="39"/>
      <c r="P72" s="23"/>
      <c r="Q72" s="23"/>
      <c r="R72" s="139"/>
      <c r="S72" s="23"/>
      <c r="T72" s="23"/>
      <c r="U72" s="139"/>
      <c r="V72" s="23"/>
      <c r="W72" s="5"/>
    </row>
    <row r="73" spans="1:33" ht="16" customHeight="1" x14ac:dyDescent="0.2">
      <c r="A73" s="58">
        <f t="shared" si="7"/>
        <v>69</v>
      </c>
      <c r="B73" s="5" t="s">
        <v>24</v>
      </c>
      <c r="C73" s="9" t="s">
        <v>91</v>
      </c>
      <c r="D73" s="31">
        <v>6000</v>
      </c>
      <c r="E73" s="26"/>
      <c r="F73" s="31">
        <v>3293.61</v>
      </c>
      <c r="G73" s="23"/>
      <c r="H73" s="32">
        <v>7200</v>
      </c>
      <c r="I73" s="23"/>
      <c r="J73" s="32">
        <v>0</v>
      </c>
      <c r="K73" s="23"/>
      <c r="L73" s="63">
        <f>IF(H73=0, "n/a",(J73-H73)/H73)</f>
        <v>-1</v>
      </c>
      <c r="M73" s="39"/>
      <c r="N73" s="23"/>
      <c r="O73" s="39"/>
      <c r="P73" s="23"/>
      <c r="Q73" s="63" t="str">
        <f>IF(M73=0, "n/a",(O73-M73)/M73)</f>
        <v>n/a</v>
      </c>
      <c r="R73" s="139"/>
      <c r="S73" s="23"/>
      <c r="T73" s="23"/>
      <c r="U73" s="139"/>
      <c r="V73" s="23"/>
      <c r="W73" s="5" t="s">
        <v>284</v>
      </c>
    </row>
    <row r="74" spans="1:33" ht="16" customHeight="1" x14ac:dyDescent="0.2">
      <c r="A74" s="58">
        <f t="shared" si="7"/>
        <v>70</v>
      </c>
      <c r="B74" s="5" t="s">
        <v>26</v>
      </c>
      <c r="C74" s="4"/>
      <c r="D74" s="31">
        <f>1130+180</f>
        <v>1310</v>
      </c>
      <c r="E74" s="26"/>
      <c r="F74" s="31">
        <v>1310</v>
      </c>
      <c r="G74" s="23"/>
      <c r="H74" s="32">
        <v>1230</v>
      </c>
      <c r="I74" s="23"/>
      <c r="J74" s="32">
        <v>1230</v>
      </c>
      <c r="K74" s="23"/>
      <c r="L74" s="63">
        <f t="shared" ref="L74:L76" si="8">IF(H74=0, "n/a",(J74-H74)/H74)</f>
        <v>0</v>
      </c>
      <c r="M74" s="39">
        <v>1230</v>
      </c>
      <c r="N74" s="23"/>
      <c r="O74" s="39">
        <v>1230</v>
      </c>
      <c r="P74" s="23"/>
      <c r="Q74" s="63">
        <f t="shared" ref="Q74:Q76" si="9">IF(M74=0, "n/a",(O74-M74)/M74)</f>
        <v>0</v>
      </c>
      <c r="R74" s="139">
        <v>1340</v>
      </c>
      <c r="S74" s="23" t="s">
        <v>221</v>
      </c>
      <c r="T74" s="23"/>
      <c r="U74" s="139"/>
      <c r="V74" s="23"/>
      <c r="W74" s="5" t="s">
        <v>285</v>
      </c>
    </row>
    <row r="75" spans="1:33" ht="16" customHeight="1" x14ac:dyDescent="0.2">
      <c r="A75" s="58">
        <f t="shared" si="7"/>
        <v>71</v>
      </c>
      <c r="B75" s="5" t="s">
        <v>29</v>
      </c>
      <c r="C75" s="9" t="s">
        <v>246</v>
      </c>
      <c r="D75" s="31">
        <v>10000</v>
      </c>
      <c r="E75" s="26"/>
      <c r="F75" s="31">
        <v>7200</v>
      </c>
      <c r="G75" s="23"/>
      <c r="H75" s="32"/>
      <c r="I75" s="23"/>
      <c r="J75" s="32">
        <v>8000</v>
      </c>
      <c r="K75" s="23"/>
      <c r="L75" s="63" t="str">
        <f t="shared" si="8"/>
        <v>n/a</v>
      </c>
      <c r="M75" s="39">
        <v>8000</v>
      </c>
      <c r="N75" s="23"/>
      <c r="O75" s="39">
        <v>8000</v>
      </c>
      <c r="P75" s="23"/>
      <c r="Q75" s="63">
        <f t="shared" si="9"/>
        <v>0</v>
      </c>
      <c r="R75" s="139">
        <v>8000</v>
      </c>
      <c r="S75" s="23" t="s">
        <v>221</v>
      </c>
      <c r="T75" s="23"/>
      <c r="U75" s="139"/>
      <c r="V75" s="23"/>
      <c r="W75" s="8"/>
    </row>
    <row r="76" spans="1:33" ht="16" customHeight="1" x14ac:dyDescent="0.2">
      <c r="A76" s="58">
        <f t="shared" si="7"/>
        <v>72</v>
      </c>
      <c r="B76" s="5" t="s">
        <v>31</v>
      </c>
      <c r="C76" s="4"/>
      <c r="D76" s="31">
        <v>30000</v>
      </c>
      <c r="E76" s="26"/>
      <c r="F76" s="31">
        <v>34000</v>
      </c>
      <c r="G76" s="23"/>
      <c r="H76" s="32">
        <v>100000</v>
      </c>
      <c r="I76" s="23"/>
      <c r="J76" s="32">
        <v>65000</v>
      </c>
      <c r="K76" s="23"/>
      <c r="L76" s="63">
        <f t="shared" si="8"/>
        <v>-0.35</v>
      </c>
      <c r="M76" s="39">
        <v>85000</v>
      </c>
      <c r="N76" s="23"/>
      <c r="O76" s="39">
        <v>83000</v>
      </c>
      <c r="P76" s="23"/>
      <c r="Q76" s="63">
        <f t="shared" si="9"/>
        <v>-2.3529411764705882E-2</v>
      </c>
      <c r="R76" s="139">
        <v>83000</v>
      </c>
      <c r="S76" s="23" t="s">
        <v>221</v>
      </c>
      <c r="T76" s="23"/>
      <c r="U76" s="139"/>
      <c r="V76" s="23"/>
      <c r="W76" s="5" t="s">
        <v>260</v>
      </c>
    </row>
    <row r="77" spans="1:33" ht="16" customHeight="1" x14ac:dyDescent="0.2">
      <c r="A77" s="58">
        <f t="shared" si="7"/>
        <v>73</v>
      </c>
      <c r="B77" s="5" t="s">
        <v>32</v>
      </c>
      <c r="C77" s="4" t="s">
        <v>245</v>
      </c>
      <c r="D77" s="31">
        <v>12500</v>
      </c>
      <c r="E77" s="26"/>
      <c r="F77" s="31">
        <v>5119.6000000000004</v>
      </c>
      <c r="G77" s="23"/>
      <c r="H77" s="32"/>
      <c r="I77" s="23"/>
      <c r="J77" s="32"/>
      <c r="K77" s="23"/>
      <c r="L77" s="23"/>
      <c r="M77" s="39">
        <v>10000</v>
      </c>
      <c r="N77" s="23"/>
      <c r="O77" s="39">
        <v>0</v>
      </c>
      <c r="P77" s="23"/>
      <c r="Q77" s="23"/>
      <c r="R77" s="139"/>
      <c r="S77" s="23"/>
      <c r="T77" s="23"/>
      <c r="U77" s="139"/>
      <c r="V77" s="23"/>
      <c r="W77" s="5" t="s">
        <v>273</v>
      </c>
    </row>
    <row r="78" spans="1:33" ht="16" customHeight="1" x14ac:dyDescent="0.2">
      <c r="A78" s="58">
        <f>A77+1</f>
        <v>74</v>
      </c>
      <c r="B78" s="60" t="s">
        <v>92</v>
      </c>
      <c r="C78" s="6"/>
      <c r="D78" s="24"/>
      <c r="E78" s="24">
        <f>SUM(D72:D77)</f>
        <v>59810</v>
      </c>
      <c r="F78" s="24"/>
      <c r="G78" s="24">
        <f>SUM(F72:F77)</f>
        <v>50923.21</v>
      </c>
      <c r="H78" s="24"/>
      <c r="I78" s="24">
        <f>SUM(H72:H77)</f>
        <v>108430</v>
      </c>
      <c r="J78" s="24"/>
      <c r="K78" s="24">
        <f>SUM(J72:J77)</f>
        <v>74230</v>
      </c>
      <c r="L78" s="64">
        <f>IF(I78=0, "n/a",(K78-I78)/I78)</f>
        <v>-0.31541086415198744</v>
      </c>
      <c r="M78" s="24"/>
      <c r="N78" s="24">
        <f>SUM(M72:M77)</f>
        <v>104230</v>
      </c>
      <c r="O78" s="24"/>
      <c r="P78" s="24">
        <f>SUM(O72:O77)</f>
        <v>92230</v>
      </c>
      <c r="Q78" s="64">
        <f>IF(N78=0, "n/a",(P78-N78)/N78)</f>
        <v>-0.11513000095941668</v>
      </c>
      <c r="R78" s="24"/>
      <c r="S78" s="24"/>
      <c r="T78" s="24">
        <f>SUM(R72:R77)</f>
        <v>92340</v>
      </c>
      <c r="U78" s="24"/>
      <c r="V78" s="24">
        <f>SUM(U72:U77)</f>
        <v>0</v>
      </c>
      <c r="W78" s="3"/>
      <c r="X78" s="7"/>
      <c r="Y78" s="7"/>
      <c r="Z78" s="7"/>
      <c r="AA78" s="7"/>
      <c r="AB78" s="7"/>
      <c r="AC78" s="7"/>
      <c r="AD78" s="7"/>
      <c r="AE78" s="7"/>
      <c r="AF78" s="7"/>
      <c r="AG78" s="7"/>
    </row>
    <row r="79" spans="1:33" ht="16" customHeight="1" x14ac:dyDescent="0.2">
      <c r="A79" s="58">
        <f t="shared" si="7"/>
        <v>75</v>
      </c>
      <c r="B79" s="61" t="s">
        <v>35</v>
      </c>
      <c r="C79" s="4"/>
      <c r="D79" s="31"/>
      <c r="E79" s="23"/>
      <c r="F79" s="31"/>
      <c r="G79" s="23"/>
      <c r="H79" s="32"/>
      <c r="I79" s="23"/>
      <c r="J79" s="32"/>
      <c r="K79" s="23"/>
      <c r="L79" s="23"/>
      <c r="M79" s="39"/>
      <c r="N79" s="23"/>
      <c r="O79" s="39"/>
      <c r="P79" s="23"/>
      <c r="Q79" s="23"/>
      <c r="R79" s="139"/>
      <c r="S79" s="23"/>
      <c r="T79" s="23"/>
      <c r="U79" s="139"/>
      <c r="V79" s="23"/>
      <c r="W79" s="5"/>
    </row>
    <row r="80" spans="1:33" ht="16" customHeight="1" x14ac:dyDescent="0.2">
      <c r="A80" s="58">
        <f t="shared" si="7"/>
        <v>76</v>
      </c>
      <c r="B80" s="5" t="s">
        <v>93</v>
      </c>
      <c r="C80" s="4" t="s">
        <v>37</v>
      </c>
      <c r="D80" s="31"/>
      <c r="E80" s="26"/>
      <c r="F80" s="31"/>
      <c r="G80" s="23"/>
      <c r="H80" s="32"/>
      <c r="I80" s="23"/>
      <c r="J80" s="32"/>
      <c r="K80" s="23"/>
      <c r="L80" s="23"/>
      <c r="M80" s="39">
        <v>10000</v>
      </c>
      <c r="N80" s="23"/>
      <c r="O80" s="39">
        <v>0</v>
      </c>
      <c r="P80" s="23"/>
      <c r="Q80" s="23"/>
      <c r="R80" s="139"/>
      <c r="S80" s="23"/>
      <c r="T80" s="23"/>
      <c r="U80" s="139"/>
      <c r="V80" s="23"/>
      <c r="W80" s="10" t="s">
        <v>324</v>
      </c>
    </row>
    <row r="81" spans="1:33" ht="16" customHeight="1" x14ac:dyDescent="0.2">
      <c r="A81" s="58">
        <f t="shared" si="7"/>
        <v>77</v>
      </c>
      <c r="B81" s="5" t="s">
        <v>229</v>
      </c>
      <c r="C81" s="4" t="s">
        <v>38</v>
      </c>
      <c r="D81" s="31">
        <v>19850</v>
      </c>
      <c r="E81" s="26"/>
      <c r="F81" s="31">
        <v>27182.560000000001</v>
      </c>
      <c r="G81" s="23"/>
      <c r="H81" s="32">
        <v>28750</v>
      </c>
      <c r="I81" s="23"/>
      <c r="J81" s="32">
        <v>30000</v>
      </c>
      <c r="K81" s="23"/>
      <c r="L81" s="63">
        <f t="shared" ref="L81:L82" si="10">IF(H81=0, "n/a",(J81-H81)/H81)</f>
        <v>4.3478260869565216E-2</v>
      </c>
      <c r="M81" s="39">
        <v>31150</v>
      </c>
      <c r="N81" s="23"/>
      <c r="O81" s="39">
        <v>0</v>
      </c>
      <c r="P81" s="23"/>
      <c r="Q81" s="63">
        <f t="shared" ref="Q81:Q82" si="11">IF(M81=0, "n/a",(O81-M81)/M81)</f>
        <v>-1</v>
      </c>
      <c r="R81" s="139"/>
      <c r="S81" s="78"/>
      <c r="T81" s="23"/>
      <c r="U81" s="139"/>
      <c r="V81" s="23"/>
      <c r="W81" s="10" t="s">
        <v>259</v>
      </c>
    </row>
    <row r="82" spans="1:33" ht="16" customHeight="1" x14ac:dyDescent="0.2">
      <c r="A82" s="58">
        <f t="shared" si="7"/>
        <v>78</v>
      </c>
      <c r="B82" s="5" t="s">
        <v>94</v>
      </c>
      <c r="C82" s="4" t="s">
        <v>40</v>
      </c>
      <c r="D82" s="31">
        <v>3000</v>
      </c>
      <c r="E82" s="26"/>
      <c r="F82" s="31">
        <v>3990</v>
      </c>
      <c r="G82" s="23"/>
      <c r="H82" s="32">
        <v>0</v>
      </c>
      <c r="I82" s="23"/>
      <c r="J82" s="32">
        <v>4700</v>
      </c>
      <c r="K82" s="23"/>
      <c r="L82" s="63" t="str">
        <f t="shared" si="10"/>
        <v>n/a</v>
      </c>
      <c r="M82" s="39">
        <v>4750</v>
      </c>
      <c r="N82" s="23"/>
      <c r="O82" s="39">
        <v>4000</v>
      </c>
      <c r="P82" s="23"/>
      <c r="Q82" s="63">
        <f t="shared" si="11"/>
        <v>-0.15789473684210525</v>
      </c>
      <c r="R82" s="139">
        <v>4800</v>
      </c>
      <c r="S82" s="78" t="s">
        <v>221</v>
      </c>
      <c r="T82" s="23"/>
      <c r="U82" s="139"/>
      <c r="V82" s="23"/>
      <c r="W82" s="10" t="s">
        <v>222</v>
      </c>
    </row>
    <row r="83" spans="1:33" ht="16" customHeight="1" x14ac:dyDescent="0.2">
      <c r="A83" s="58">
        <f t="shared" si="7"/>
        <v>79</v>
      </c>
      <c r="B83" s="5" t="s">
        <v>95</v>
      </c>
      <c r="C83" s="4"/>
      <c r="D83" s="31"/>
      <c r="E83" s="26"/>
      <c r="F83" s="31"/>
      <c r="G83" s="23"/>
      <c r="H83" s="32"/>
      <c r="I83" s="23"/>
      <c r="J83" s="32"/>
      <c r="K83" s="23"/>
      <c r="L83" s="23"/>
      <c r="M83" s="39"/>
      <c r="N83" s="23"/>
      <c r="O83" s="39"/>
      <c r="P83" s="23"/>
      <c r="Q83" s="23"/>
      <c r="R83" s="139"/>
      <c r="S83" s="23"/>
      <c r="T83" s="23"/>
      <c r="U83" s="139"/>
      <c r="V83" s="23"/>
      <c r="W83" s="10"/>
    </row>
    <row r="84" spans="1:33" ht="16" customHeight="1" x14ac:dyDescent="0.2">
      <c r="A84" s="58">
        <f t="shared" si="7"/>
        <v>80</v>
      </c>
      <c r="B84" s="5" t="s">
        <v>230</v>
      </c>
      <c r="C84" s="4" t="s">
        <v>96</v>
      </c>
      <c r="D84" s="31">
        <v>20000</v>
      </c>
      <c r="E84" s="26"/>
      <c r="F84" s="31">
        <v>16856.349999999999</v>
      </c>
      <c r="G84" s="23"/>
      <c r="H84" s="32"/>
      <c r="I84" s="23"/>
      <c r="J84" s="32"/>
      <c r="K84" s="23"/>
      <c r="L84" s="23"/>
      <c r="M84" s="39">
        <v>25800</v>
      </c>
      <c r="N84" s="23"/>
      <c r="O84" s="39">
        <v>35300</v>
      </c>
      <c r="P84" s="23"/>
      <c r="Q84" s="23"/>
      <c r="R84" s="139">
        <v>35050</v>
      </c>
      <c r="S84" s="78" t="s">
        <v>221</v>
      </c>
      <c r="T84" s="23"/>
      <c r="U84" s="139"/>
      <c r="V84" s="23"/>
      <c r="W84" s="10"/>
    </row>
    <row r="85" spans="1:33" ht="16" customHeight="1" x14ac:dyDescent="0.2">
      <c r="A85" s="58">
        <f>A84+1</f>
        <v>81</v>
      </c>
      <c r="B85" s="5" t="s">
        <v>97</v>
      </c>
      <c r="C85" s="4" t="s">
        <v>98</v>
      </c>
      <c r="D85" s="31">
        <v>4000</v>
      </c>
      <c r="E85" s="26"/>
      <c r="F85" s="31">
        <v>7950.17</v>
      </c>
      <c r="G85" s="23"/>
      <c r="H85" s="32">
        <v>4400</v>
      </c>
      <c r="I85" s="23"/>
      <c r="J85" s="32">
        <v>4400</v>
      </c>
      <c r="K85" s="23"/>
      <c r="L85" s="63">
        <f t="shared" ref="L85:L88" si="12">IF(H85=0, "n/a",(J85-H85)/H85)</f>
        <v>0</v>
      </c>
      <c r="M85" s="39">
        <v>4400</v>
      </c>
      <c r="N85" s="23"/>
      <c r="O85" s="39">
        <v>0</v>
      </c>
      <c r="P85" s="23"/>
      <c r="Q85" s="63">
        <f t="shared" ref="Q85:Q91" si="13">IF(M85=0, "n/a",(O85-M85)/M85)</f>
        <v>-1</v>
      </c>
      <c r="R85" s="139"/>
      <c r="S85" s="78" t="s">
        <v>221</v>
      </c>
      <c r="T85" s="23"/>
      <c r="U85" s="139"/>
      <c r="V85" s="23"/>
      <c r="W85" s="5"/>
    </row>
    <row r="86" spans="1:33" ht="16" customHeight="1" x14ac:dyDescent="0.2">
      <c r="A86" s="58">
        <f t="shared" si="7"/>
        <v>82</v>
      </c>
      <c r="B86" s="5" t="s">
        <v>99</v>
      </c>
      <c r="C86" s="4" t="s">
        <v>98</v>
      </c>
      <c r="D86" s="31">
        <v>1650</v>
      </c>
      <c r="E86" s="26"/>
      <c r="F86" s="31"/>
      <c r="G86" s="23"/>
      <c r="H86" s="32">
        <v>1650</v>
      </c>
      <c r="I86" s="23"/>
      <c r="J86" s="32">
        <v>1650</v>
      </c>
      <c r="K86" s="23"/>
      <c r="L86" s="63">
        <f t="shared" si="12"/>
        <v>0</v>
      </c>
      <c r="M86" s="39">
        <v>1650</v>
      </c>
      <c r="N86" s="23"/>
      <c r="O86" s="39">
        <v>1650</v>
      </c>
      <c r="P86" s="23"/>
      <c r="Q86" s="63">
        <f t="shared" si="13"/>
        <v>0</v>
      </c>
      <c r="R86" s="139">
        <v>1750</v>
      </c>
      <c r="S86" s="78" t="s">
        <v>221</v>
      </c>
      <c r="T86" s="23"/>
      <c r="U86" s="139"/>
      <c r="V86" s="23"/>
      <c r="W86" s="5"/>
    </row>
    <row r="87" spans="1:33" ht="16" customHeight="1" x14ac:dyDescent="0.2">
      <c r="A87" s="58">
        <f t="shared" si="7"/>
        <v>83</v>
      </c>
      <c r="B87" s="5" t="s">
        <v>100</v>
      </c>
      <c r="C87" s="4" t="s">
        <v>44</v>
      </c>
      <c r="D87" s="31">
        <v>4500</v>
      </c>
      <c r="E87" s="26"/>
      <c r="F87" s="31"/>
      <c r="G87" s="23"/>
      <c r="H87" s="32">
        <v>4400</v>
      </c>
      <c r="I87" s="23"/>
      <c r="J87" s="32">
        <v>4400</v>
      </c>
      <c r="K87" s="23"/>
      <c r="L87" s="63">
        <f t="shared" si="12"/>
        <v>0</v>
      </c>
      <c r="M87" s="39"/>
      <c r="N87" s="23"/>
      <c r="O87" s="39">
        <v>4400</v>
      </c>
      <c r="P87" s="23"/>
      <c r="Q87" s="63" t="str">
        <f t="shared" si="13"/>
        <v>n/a</v>
      </c>
      <c r="R87" s="139">
        <v>5700</v>
      </c>
      <c r="S87" s="78"/>
      <c r="T87" s="23"/>
      <c r="U87" s="139"/>
      <c r="V87" s="23"/>
      <c r="W87" s="10"/>
    </row>
    <row r="88" spans="1:33" ht="16" customHeight="1" x14ac:dyDescent="0.2">
      <c r="A88" s="58">
        <f t="shared" si="7"/>
        <v>84</v>
      </c>
      <c r="B88" s="5" t="s">
        <v>101</v>
      </c>
      <c r="C88" s="4"/>
      <c r="D88" s="31">
        <v>2400</v>
      </c>
      <c r="E88" s="26"/>
      <c r="F88" s="31">
        <v>3900</v>
      </c>
      <c r="G88" s="23"/>
      <c r="H88" s="32">
        <v>3900</v>
      </c>
      <c r="I88" s="23"/>
      <c r="J88" s="32">
        <v>3900</v>
      </c>
      <c r="K88" s="23"/>
      <c r="L88" s="63">
        <f t="shared" si="12"/>
        <v>0</v>
      </c>
      <c r="M88" s="39">
        <v>2200</v>
      </c>
      <c r="N88" s="23"/>
      <c r="O88" s="39">
        <v>2200</v>
      </c>
      <c r="P88" s="23"/>
      <c r="Q88" s="63">
        <f t="shared" si="13"/>
        <v>0</v>
      </c>
      <c r="R88" s="139">
        <v>1500</v>
      </c>
      <c r="S88" s="78" t="s">
        <v>221</v>
      </c>
      <c r="T88" s="23"/>
      <c r="U88" s="139"/>
      <c r="V88" s="23"/>
      <c r="W88" s="5" t="s">
        <v>294</v>
      </c>
    </row>
    <row r="89" spans="1:33" ht="16" customHeight="1" x14ac:dyDescent="0.2">
      <c r="A89" s="58">
        <f>A88+1</f>
        <v>85</v>
      </c>
      <c r="B89" s="5" t="s">
        <v>102</v>
      </c>
      <c r="C89" s="4"/>
      <c r="D89" s="33">
        <v>4000</v>
      </c>
      <c r="E89" s="27"/>
      <c r="F89" s="33">
        <v>3990</v>
      </c>
      <c r="G89" s="25"/>
      <c r="H89" s="34">
        <v>5000</v>
      </c>
      <c r="I89" s="25"/>
      <c r="J89" s="34">
        <v>5000</v>
      </c>
      <c r="K89" s="25"/>
      <c r="L89" s="63">
        <f t="shared" ref="L89:L91" si="14">IF(H89=0, "n/a",(J89-H89)/H89)</f>
        <v>0</v>
      </c>
      <c r="M89" s="40">
        <v>5000</v>
      </c>
      <c r="N89" s="25"/>
      <c r="O89" s="40">
        <v>5000</v>
      </c>
      <c r="P89" s="25"/>
      <c r="Q89" s="63">
        <f t="shared" si="13"/>
        <v>0</v>
      </c>
      <c r="R89" s="139">
        <v>4500</v>
      </c>
      <c r="S89" s="78" t="s">
        <v>221</v>
      </c>
      <c r="T89" s="25"/>
      <c r="U89" s="139"/>
      <c r="V89" s="25"/>
      <c r="W89" s="5"/>
    </row>
    <row r="90" spans="1:33" ht="16" customHeight="1" x14ac:dyDescent="0.2">
      <c r="A90" s="58">
        <f>A89+1</f>
        <v>86</v>
      </c>
      <c r="B90" s="8" t="s">
        <v>231</v>
      </c>
      <c r="C90" s="4"/>
      <c r="D90" s="33"/>
      <c r="E90" s="27"/>
      <c r="F90" s="33"/>
      <c r="G90" s="25"/>
      <c r="H90" s="34"/>
      <c r="I90" s="25"/>
      <c r="J90" s="34"/>
      <c r="K90" s="25"/>
      <c r="L90" s="63"/>
      <c r="M90" s="40">
        <v>5000</v>
      </c>
      <c r="N90" s="25"/>
      <c r="O90" s="40">
        <v>0</v>
      </c>
      <c r="P90" s="25"/>
      <c r="Q90" s="63"/>
      <c r="R90" s="139"/>
      <c r="S90" s="78"/>
      <c r="T90" s="25"/>
      <c r="U90" s="139"/>
      <c r="V90" s="25"/>
      <c r="W90" s="8" t="s">
        <v>286</v>
      </c>
    </row>
    <row r="91" spans="1:33" ht="16" customHeight="1" x14ac:dyDescent="0.2">
      <c r="A91" s="58">
        <f t="shared" si="7"/>
        <v>87</v>
      </c>
      <c r="B91" s="5" t="s">
        <v>103</v>
      </c>
      <c r="C91" s="4"/>
      <c r="D91" s="33">
        <v>3200</v>
      </c>
      <c r="E91" s="27"/>
      <c r="F91" s="33"/>
      <c r="G91" s="25"/>
      <c r="H91" s="34">
        <v>3400</v>
      </c>
      <c r="I91" s="25"/>
      <c r="J91" s="34">
        <v>3400</v>
      </c>
      <c r="K91" s="25"/>
      <c r="L91" s="63">
        <f t="shared" si="14"/>
        <v>0</v>
      </c>
      <c r="M91" s="40">
        <v>2100</v>
      </c>
      <c r="N91" s="25"/>
      <c r="O91" s="40">
        <v>0</v>
      </c>
      <c r="P91" s="25"/>
      <c r="Q91" s="63">
        <f t="shared" si="13"/>
        <v>-1</v>
      </c>
      <c r="R91" s="139">
        <v>2000</v>
      </c>
      <c r="S91" s="78" t="s">
        <v>221</v>
      </c>
      <c r="T91" s="25"/>
      <c r="U91" s="139"/>
      <c r="V91" s="25"/>
      <c r="W91" s="8" t="s">
        <v>316</v>
      </c>
    </row>
    <row r="92" spans="1:33" ht="16" customHeight="1" x14ac:dyDescent="0.2">
      <c r="A92" s="58">
        <f t="shared" si="7"/>
        <v>88</v>
      </c>
      <c r="B92" s="60" t="s">
        <v>45</v>
      </c>
      <c r="C92" s="6"/>
      <c r="D92" s="24"/>
      <c r="E92" s="24">
        <f>SUM(D80:D91)</f>
        <v>62600</v>
      </c>
      <c r="F92" s="24"/>
      <c r="G92" s="24">
        <f>SUM(F80:F91)</f>
        <v>63869.08</v>
      </c>
      <c r="H92" s="24"/>
      <c r="I92" s="24">
        <f>SUM(H80:H91)</f>
        <v>51500</v>
      </c>
      <c r="J92" s="24"/>
      <c r="K92" s="24">
        <f>SUM(J80:J91)</f>
        <v>57450</v>
      </c>
      <c r="L92" s="64">
        <f>IF(I92=0, "n/a",(K92-I92)/I92)</f>
        <v>0.11553398058252427</v>
      </c>
      <c r="M92" s="24"/>
      <c r="N92" s="24">
        <f>SUM(M80:M91)</f>
        <v>92050</v>
      </c>
      <c r="O92" s="24"/>
      <c r="P92" s="24">
        <f>SUM(O80:O91)</f>
        <v>52550</v>
      </c>
      <c r="Q92" s="64">
        <f>IF(N92=0, "n/a",(P92-N92)/N92)</f>
        <v>-0.42911461162411735</v>
      </c>
      <c r="R92" s="24"/>
      <c r="S92" s="24"/>
      <c r="T92" s="24">
        <f>SUM(R80:R91)</f>
        <v>55300</v>
      </c>
      <c r="U92" s="24"/>
      <c r="V92" s="24">
        <f>SUM(U80:U91)</f>
        <v>0</v>
      </c>
      <c r="W92" s="3"/>
      <c r="X92" s="7"/>
      <c r="Y92" s="7"/>
      <c r="Z92" s="7"/>
      <c r="AA92" s="7"/>
      <c r="AB92" s="7"/>
      <c r="AC92" s="7"/>
      <c r="AD92" s="7"/>
      <c r="AE92" s="7"/>
      <c r="AF92" s="7"/>
      <c r="AG92" s="7"/>
    </row>
    <row r="93" spans="1:33" ht="16" customHeight="1" x14ac:dyDescent="0.2">
      <c r="A93" s="58">
        <f t="shared" si="7"/>
        <v>89</v>
      </c>
      <c r="B93" s="61" t="s">
        <v>104</v>
      </c>
      <c r="C93" s="4"/>
      <c r="D93" s="33"/>
      <c r="E93" s="25"/>
      <c r="F93" s="33"/>
      <c r="G93" s="25"/>
      <c r="H93" s="34"/>
      <c r="I93" s="25"/>
      <c r="J93" s="34"/>
      <c r="K93" s="25"/>
      <c r="L93" s="25"/>
      <c r="M93" s="40"/>
      <c r="N93" s="25"/>
      <c r="O93" s="40"/>
      <c r="P93" s="25"/>
      <c r="Q93" s="25"/>
      <c r="R93" s="139"/>
      <c r="S93" s="25"/>
      <c r="T93" s="25"/>
      <c r="U93" s="139"/>
      <c r="V93" s="25"/>
      <c r="W93" s="10"/>
    </row>
    <row r="94" spans="1:33" ht="16" customHeight="1" x14ac:dyDescent="0.2">
      <c r="A94" s="58">
        <f t="shared" si="7"/>
        <v>90</v>
      </c>
      <c r="B94" s="5" t="s">
        <v>105</v>
      </c>
      <c r="C94" s="4" t="s">
        <v>106</v>
      </c>
      <c r="D94" s="33">
        <v>8000</v>
      </c>
      <c r="E94" s="25"/>
      <c r="F94" s="33">
        <v>8000</v>
      </c>
      <c r="G94" s="25"/>
      <c r="H94" s="34">
        <v>8000</v>
      </c>
      <c r="I94" s="25"/>
      <c r="J94" s="34">
        <v>8000</v>
      </c>
      <c r="K94" s="25"/>
      <c r="L94" s="63">
        <f>IF(H94=0, "n/a",(J94-H94)/H94)</f>
        <v>0</v>
      </c>
      <c r="M94" s="40">
        <v>8000</v>
      </c>
      <c r="N94" s="25"/>
      <c r="O94" s="40">
        <v>8000</v>
      </c>
      <c r="P94" s="25"/>
      <c r="Q94" s="63">
        <f>IF(M94=0, "n/a",(O94-M94)/M94)</f>
        <v>0</v>
      </c>
      <c r="R94" s="139">
        <v>8000</v>
      </c>
      <c r="S94" s="78" t="s">
        <v>221</v>
      </c>
      <c r="T94" s="25"/>
      <c r="U94" s="139"/>
      <c r="V94" s="25"/>
      <c r="W94" s="15" t="s">
        <v>250</v>
      </c>
    </row>
    <row r="95" spans="1:33" ht="16" customHeight="1" x14ac:dyDescent="0.2">
      <c r="A95" s="58">
        <f t="shared" si="7"/>
        <v>91</v>
      </c>
      <c r="B95" s="5" t="s">
        <v>107</v>
      </c>
      <c r="C95" s="4" t="s">
        <v>108</v>
      </c>
      <c r="D95" s="33"/>
      <c r="E95" s="25"/>
      <c r="F95" s="33">
        <v>212.83</v>
      </c>
      <c r="G95" s="25"/>
      <c r="H95" s="34"/>
      <c r="I95" s="25"/>
      <c r="J95" s="34"/>
      <c r="K95" s="25"/>
      <c r="L95" s="25"/>
      <c r="M95" s="40"/>
      <c r="N95" s="25"/>
      <c r="O95" s="40"/>
      <c r="P95" s="25"/>
      <c r="Q95" s="25"/>
      <c r="R95" s="139"/>
      <c r="S95" s="25"/>
      <c r="T95" s="25"/>
      <c r="U95" s="139"/>
      <c r="V95" s="25"/>
      <c r="W95" s="15"/>
    </row>
    <row r="96" spans="1:33" ht="16" customHeight="1" x14ac:dyDescent="0.2">
      <c r="A96" s="58">
        <f t="shared" si="7"/>
        <v>92</v>
      </c>
      <c r="B96" s="5" t="s">
        <v>109</v>
      </c>
      <c r="C96" s="4" t="s">
        <v>110</v>
      </c>
      <c r="D96" s="33">
        <v>1200</v>
      </c>
      <c r="E96" s="25"/>
      <c r="F96" s="33">
        <v>1055</v>
      </c>
      <c r="G96" s="25"/>
      <c r="H96" s="34"/>
      <c r="I96" s="25"/>
      <c r="J96" s="34">
        <v>1200</v>
      </c>
      <c r="K96" s="25"/>
      <c r="L96" s="25"/>
      <c r="M96" s="40">
        <v>1200</v>
      </c>
      <c r="N96" s="25"/>
      <c r="O96" s="40">
        <v>1200</v>
      </c>
      <c r="P96" s="25"/>
      <c r="Q96" s="25"/>
      <c r="R96" s="139">
        <v>1200</v>
      </c>
      <c r="S96" s="78" t="s">
        <v>221</v>
      </c>
      <c r="T96" s="25"/>
      <c r="U96" s="139"/>
      <c r="V96" s="25"/>
      <c r="W96" s="5"/>
    </row>
    <row r="97" spans="1:33" ht="16" customHeight="1" x14ac:dyDescent="0.2">
      <c r="A97" s="58">
        <f t="shared" si="7"/>
        <v>93</v>
      </c>
      <c r="B97" s="5" t="s">
        <v>111</v>
      </c>
      <c r="C97" s="4" t="s">
        <v>112</v>
      </c>
      <c r="D97" s="33">
        <v>16200</v>
      </c>
      <c r="E97" s="25"/>
      <c r="F97" s="33">
        <v>16548</v>
      </c>
      <c r="G97" s="25"/>
      <c r="H97" s="34">
        <v>16200</v>
      </c>
      <c r="I97" s="25"/>
      <c r="J97" s="34">
        <v>16200</v>
      </c>
      <c r="K97" s="25"/>
      <c r="L97" s="63">
        <f t="shared" ref="L97:L99" si="15">IF(H97=0, "n/a",(J97-H97)/H97)</f>
        <v>0</v>
      </c>
      <c r="M97" s="40">
        <v>16200</v>
      </c>
      <c r="N97" s="25"/>
      <c r="O97" s="40">
        <v>16200</v>
      </c>
      <c r="P97" s="25"/>
      <c r="Q97" s="63">
        <f t="shared" ref="Q97:Q99" si="16">IF(M97=0, "n/a",(O97-M97)/M97)</f>
        <v>0</v>
      </c>
      <c r="R97" s="139">
        <v>16200</v>
      </c>
      <c r="S97" s="78" t="s">
        <v>221</v>
      </c>
      <c r="T97" s="25"/>
      <c r="U97" s="139"/>
      <c r="V97" s="25"/>
      <c r="W97" s="5" t="s">
        <v>249</v>
      </c>
    </row>
    <row r="98" spans="1:33" ht="16" customHeight="1" x14ac:dyDescent="0.2">
      <c r="A98" s="58">
        <f t="shared" si="7"/>
        <v>94</v>
      </c>
      <c r="B98" s="5" t="s">
        <v>113</v>
      </c>
      <c r="C98" s="4" t="s">
        <v>114</v>
      </c>
      <c r="D98" s="33">
        <v>5000</v>
      </c>
      <c r="E98" s="25"/>
      <c r="F98" s="33">
        <v>4400</v>
      </c>
      <c r="G98" s="25"/>
      <c r="H98" s="34">
        <v>5000</v>
      </c>
      <c r="I98" s="25"/>
      <c r="J98" s="34">
        <v>5000</v>
      </c>
      <c r="K98" s="25"/>
      <c r="L98" s="63">
        <f t="shared" si="15"/>
        <v>0</v>
      </c>
      <c r="M98" s="40">
        <v>5000</v>
      </c>
      <c r="N98" s="25"/>
      <c r="O98" s="40">
        <v>5000</v>
      </c>
      <c r="P98" s="25"/>
      <c r="Q98" s="63">
        <f t="shared" si="16"/>
        <v>0</v>
      </c>
      <c r="R98" s="139">
        <v>5000</v>
      </c>
      <c r="S98" s="78" t="s">
        <v>221</v>
      </c>
      <c r="T98" s="25"/>
      <c r="U98" s="139"/>
      <c r="V98" s="25"/>
      <c r="W98" s="5" t="s">
        <v>249</v>
      </c>
    </row>
    <row r="99" spans="1:33" ht="16" customHeight="1" x14ac:dyDescent="0.2">
      <c r="A99" s="58">
        <f t="shared" si="7"/>
        <v>95</v>
      </c>
      <c r="B99" s="5" t="s">
        <v>251</v>
      </c>
      <c r="C99" s="4" t="s">
        <v>115</v>
      </c>
      <c r="D99" s="33">
        <v>3000</v>
      </c>
      <c r="E99" s="25"/>
      <c r="F99" s="33">
        <v>2942</v>
      </c>
      <c r="G99" s="25"/>
      <c r="H99" s="34">
        <v>3000</v>
      </c>
      <c r="I99" s="25"/>
      <c r="J99" s="34">
        <v>3000</v>
      </c>
      <c r="K99" s="25"/>
      <c r="L99" s="63">
        <f t="shared" si="15"/>
        <v>0</v>
      </c>
      <c r="M99" s="40">
        <v>3000</v>
      </c>
      <c r="N99" s="25"/>
      <c r="O99" s="40">
        <v>3000</v>
      </c>
      <c r="P99" s="25"/>
      <c r="Q99" s="63">
        <f t="shared" si="16"/>
        <v>0</v>
      </c>
      <c r="R99" s="139">
        <v>3000</v>
      </c>
      <c r="S99" s="78" t="s">
        <v>221</v>
      </c>
      <c r="T99" s="25"/>
      <c r="U99" s="139"/>
      <c r="V99" s="25"/>
      <c r="W99" s="5" t="s">
        <v>249</v>
      </c>
    </row>
    <row r="100" spans="1:33" ht="16" customHeight="1" x14ac:dyDescent="0.2">
      <c r="A100" s="58">
        <f t="shared" si="7"/>
        <v>96</v>
      </c>
      <c r="B100" s="60" t="s">
        <v>116</v>
      </c>
      <c r="C100" s="6"/>
      <c r="D100" s="24"/>
      <c r="E100" s="24">
        <f>SUM(D94:D99)</f>
        <v>33400</v>
      </c>
      <c r="F100" s="24"/>
      <c r="G100" s="24">
        <f>SUM(F94:F99)</f>
        <v>33157.83</v>
      </c>
      <c r="H100" s="24"/>
      <c r="I100" s="24">
        <f>SUM(H94:H99)</f>
        <v>32200</v>
      </c>
      <c r="J100" s="24"/>
      <c r="K100" s="24">
        <f>SUM(J94:J99)</f>
        <v>33400</v>
      </c>
      <c r="L100" s="64">
        <f>IF(I100=0, "n/a",(K100-I100)/I100)</f>
        <v>3.7267080745341616E-2</v>
      </c>
      <c r="M100" s="24"/>
      <c r="N100" s="24">
        <f>SUM(M94:M99)</f>
        <v>33400</v>
      </c>
      <c r="O100" s="24"/>
      <c r="P100" s="24">
        <f>SUM(O94:O99)</f>
        <v>33400</v>
      </c>
      <c r="Q100" s="64">
        <f>IF(N100=0, "n/a",(P100-N100)/N100)</f>
        <v>0</v>
      </c>
      <c r="R100" s="24"/>
      <c r="S100" s="24"/>
      <c r="T100" s="24">
        <f>SUM(R94:R99)</f>
        <v>33400</v>
      </c>
      <c r="U100" s="24"/>
      <c r="V100" s="24">
        <f>SUM(U94:U99)</f>
        <v>0</v>
      </c>
      <c r="W100" s="3"/>
      <c r="X100" s="7"/>
      <c r="Y100" s="7"/>
      <c r="Z100" s="7"/>
      <c r="AA100" s="7"/>
      <c r="AB100" s="7"/>
      <c r="AC100" s="7"/>
      <c r="AD100" s="7"/>
      <c r="AE100" s="7"/>
      <c r="AF100" s="7"/>
      <c r="AG100" s="7"/>
    </row>
    <row r="101" spans="1:33" ht="16" customHeight="1" x14ac:dyDescent="0.2">
      <c r="A101" s="58">
        <f t="shared" si="7"/>
        <v>97</v>
      </c>
      <c r="B101" s="61" t="s">
        <v>117</v>
      </c>
      <c r="C101" s="4"/>
      <c r="D101" s="33"/>
      <c r="E101" s="25"/>
      <c r="F101" s="33"/>
      <c r="G101" s="25"/>
      <c r="H101" s="34"/>
      <c r="I101" s="25"/>
      <c r="J101" s="34"/>
      <c r="K101" s="25"/>
      <c r="L101" s="25"/>
      <c r="M101" s="40"/>
      <c r="N101" s="25"/>
      <c r="O101" s="40"/>
      <c r="P101" s="25"/>
      <c r="Q101" s="25"/>
      <c r="R101" s="139"/>
      <c r="S101" s="25"/>
      <c r="T101" s="25"/>
      <c r="U101" s="139"/>
      <c r="V101" s="25"/>
      <c r="W101" s="5"/>
    </row>
    <row r="102" spans="1:33" ht="16" customHeight="1" x14ac:dyDescent="0.2">
      <c r="A102" s="58">
        <f t="shared" si="7"/>
        <v>98</v>
      </c>
      <c r="B102" s="5" t="s">
        <v>118</v>
      </c>
      <c r="C102" s="4" t="s">
        <v>119</v>
      </c>
      <c r="D102" s="33">
        <f>18*1000</f>
        <v>18000</v>
      </c>
      <c r="E102" s="25"/>
      <c r="F102" s="33">
        <v>10009.24</v>
      </c>
      <c r="G102" s="25"/>
      <c r="H102" s="34">
        <v>6000</v>
      </c>
      <c r="I102" s="25"/>
      <c r="J102" s="34">
        <v>6000</v>
      </c>
      <c r="K102" s="25"/>
      <c r="L102" s="63">
        <f t="shared" ref="L102:L103" si="17">IF(H102=0, "n/a",(J102-H102)/H102)</f>
        <v>0</v>
      </c>
      <c r="M102" s="40">
        <v>20000</v>
      </c>
      <c r="N102" s="25"/>
      <c r="O102" s="40">
        <v>20000</v>
      </c>
      <c r="P102" s="25"/>
      <c r="Q102" s="63">
        <f t="shared" ref="Q102:Q103" si="18">IF(M102=0, "n/a",(O102-M102)/M102)</f>
        <v>0</v>
      </c>
      <c r="R102" s="139">
        <v>0</v>
      </c>
      <c r="S102" s="78"/>
      <c r="T102" s="25"/>
      <c r="U102" s="139"/>
      <c r="V102" s="25"/>
      <c r="W102" s="5" t="s">
        <v>290</v>
      </c>
    </row>
    <row r="103" spans="1:33" ht="16" customHeight="1" x14ac:dyDescent="0.2">
      <c r="A103" s="58">
        <f t="shared" si="7"/>
        <v>99</v>
      </c>
      <c r="B103" s="5" t="s">
        <v>120</v>
      </c>
      <c r="C103" s="4" t="s">
        <v>121</v>
      </c>
      <c r="D103" s="33">
        <v>300</v>
      </c>
      <c r="E103" s="25"/>
      <c r="F103" s="33">
        <v>772.54</v>
      </c>
      <c r="G103" s="25"/>
      <c r="H103" s="34">
        <v>300</v>
      </c>
      <c r="I103" s="25"/>
      <c r="J103" s="34">
        <v>300</v>
      </c>
      <c r="K103" s="25"/>
      <c r="L103" s="63">
        <f t="shared" si="17"/>
        <v>0</v>
      </c>
      <c r="M103" s="40">
        <v>300</v>
      </c>
      <c r="N103" s="25"/>
      <c r="O103" s="40">
        <v>300</v>
      </c>
      <c r="P103" s="25"/>
      <c r="Q103" s="63">
        <f t="shared" si="18"/>
        <v>0</v>
      </c>
      <c r="R103" s="139">
        <v>300</v>
      </c>
      <c r="S103" s="78" t="s">
        <v>221</v>
      </c>
      <c r="T103" s="25"/>
      <c r="U103" s="139"/>
      <c r="V103" s="25"/>
      <c r="W103" s="5"/>
    </row>
    <row r="104" spans="1:33" ht="16" customHeight="1" x14ac:dyDescent="0.2">
      <c r="A104" s="58">
        <f t="shared" si="7"/>
        <v>100</v>
      </c>
      <c r="B104" s="60" t="s">
        <v>122</v>
      </c>
      <c r="C104" s="6"/>
      <c r="D104" s="24"/>
      <c r="E104" s="24">
        <f>SUM(D102:D103)</f>
        <v>18300</v>
      </c>
      <c r="F104" s="24"/>
      <c r="G104" s="24">
        <f>SUM(F102:F103)</f>
        <v>10781.779999999999</v>
      </c>
      <c r="H104" s="24"/>
      <c r="I104" s="24">
        <f>SUM(H102:H103)</f>
        <v>6300</v>
      </c>
      <c r="J104" s="24"/>
      <c r="K104" s="24">
        <f>SUM(J102:J103)</f>
        <v>6300</v>
      </c>
      <c r="L104" s="24"/>
      <c r="M104" s="24"/>
      <c r="N104" s="24">
        <f>SUM(M102:M103)</f>
        <v>20300</v>
      </c>
      <c r="O104" s="24"/>
      <c r="P104" s="24">
        <f>SUM(O102:O103)</f>
        <v>20300</v>
      </c>
      <c r="Q104" s="24"/>
      <c r="R104" s="24"/>
      <c r="S104" s="24"/>
      <c r="T104" s="24">
        <f>SUM(R102:R103)</f>
        <v>300</v>
      </c>
      <c r="U104" s="24"/>
      <c r="V104" s="24">
        <f>SUM(U102:U103)</f>
        <v>0</v>
      </c>
      <c r="W104" s="3"/>
      <c r="X104" s="7"/>
      <c r="Y104" s="7"/>
      <c r="Z104" s="7"/>
      <c r="AA104" s="7"/>
      <c r="AB104" s="7"/>
      <c r="AC104" s="7"/>
      <c r="AD104" s="7"/>
      <c r="AE104" s="7"/>
      <c r="AF104" s="7"/>
      <c r="AG104" s="7"/>
    </row>
    <row r="105" spans="1:33" ht="16" customHeight="1" x14ac:dyDescent="0.2">
      <c r="A105" s="58">
        <f t="shared" si="7"/>
        <v>101</v>
      </c>
      <c r="B105" s="61" t="s">
        <v>46</v>
      </c>
      <c r="C105" s="4"/>
      <c r="D105" s="33"/>
      <c r="E105" s="25"/>
      <c r="F105" s="33"/>
      <c r="G105" s="25"/>
      <c r="H105" s="34"/>
      <c r="I105" s="25"/>
      <c r="J105" s="34"/>
      <c r="K105" s="25"/>
      <c r="L105" s="25"/>
      <c r="M105" s="40"/>
      <c r="N105" s="25"/>
      <c r="O105" s="40"/>
      <c r="P105" s="25"/>
      <c r="Q105" s="25"/>
      <c r="R105" s="139"/>
      <c r="S105" s="25"/>
      <c r="T105" s="25"/>
      <c r="U105" s="139"/>
      <c r="V105" s="25"/>
      <c r="W105" s="5"/>
    </row>
    <row r="106" spans="1:33" ht="16" customHeight="1" x14ac:dyDescent="0.2">
      <c r="A106" s="58">
        <f t="shared" si="7"/>
        <v>102</v>
      </c>
      <c r="B106" s="5" t="s">
        <v>123</v>
      </c>
      <c r="C106" s="4"/>
      <c r="D106" s="33">
        <v>250</v>
      </c>
      <c r="E106" s="25"/>
      <c r="F106" s="33">
        <v>88.36</v>
      </c>
      <c r="G106" s="25"/>
      <c r="H106" s="34">
        <v>250</v>
      </c>
      <c r="I106" s="25"/>
      <c r="J106" s="34">
        <v>250</v>
      </c>
      <c r="K106" s="25">
        <f>J106</f>
        <v>250</v>
      </c>
      <c r="L106" s="63">
        <f>IF(H106=0, "n/a",(J106-H106)/H106)</f>
        <v>0</v>
      </c>
      <c r="M106" s="40">
        <v>250</v>
      </c>
      <c r="N106" s="25"/>
      <c r="O106" s="40">
        <v>250</v>
      </c>
      <c r="P106" s="25"/>
      <c r="Q106" s="63">
        <f>IF(M106=0, "n/a",(O106-M106)/M106)</f>
        <v>0</v>
      </c>
      <c r="R106" s="139"/>
      <c r="S106" s="25"/>
      <c r="T106" s="25"/>
      <c r="U106" s="139"/>
      <c r="V106" s="25"/>
      <c r="W106" s="5"/>
    </row>
    <row r="107" spans="1:33" ht="16" customHeight="1" x14ac:dyDescent="0.2">
      <c r="A107" s="58">
        <f t="shared" si="7"/>
        <v>103</v>
      </c>
      <c r="B107" s="5" t="s">
        <v>124</v>
      </c>
      <c r="C107" s="4"/>
      <c r="D107" s="33"/>
      <c r="E107" s="25"/>
      <c r="F107" s="33"/>
      <c r="G107" s="25"/>
      <c r="H107" s="34"/>
      <c r="I107" s="25"/>
      <c r="J107" s="34"/>
      <c r="K107" s="25"/>
      <c r="L107" s="25"/>
      <c r="M107" s="40"/>
      <c r="N107" s="25"/>
      <c r="O107" s="40"/>
      <c r="P107" s="25"/>
      <c r="Q107" s="25"/>
      <c r="R107" s="139"/>
      <c r="S107" s="25"/>
      <c r="T107" s="25"/>
      <c r="U107" s="139"/>
      <c r="V107" s="25"/>
      <c r="W107" s="5"/>
    </row>
    <row r="108" spans="1:33" ht="16" customHeight="1" x14ac:dyDescent="0.2">
      <c r="A108" s="58">
        <f t="shared" si="7"/>
        <v>104</v>
      </c>
      <c r="B108" s="5" t="s">
        <v>125</v>
      </c>
      <c r="C108" s="4"/>
      <c r="D108" s="33">
        <v>450</v>
      </c>
      <c r="E108" s="25"/>
      <c r="F108" s="33">
        <v>450</v>
      </c>
      <c r="G108" s="25"/>
      <c r="H108" s="34">
        <v>450</v>
      </c>
      <c r="I108" s="25"/>
      <c r="J108" s="34">
        <v>450</v>
      </c>
      <c r="K108" s="25"/>
      <c r="L108" s="63">
        <f t="shared" ref="L108:L109" si="19">IF(H108=0, "n/a",(J108-H108)/H108)</f>
        <v>0</v>
      </c>
      <c r="M108" s="40">
        <v>450</v>
      </c>
      <c r="N108" s="25"/>
      <c r="O108" s="40">
        <v>2500</v>
      </c>
      <c r="P108" s="25"/>
      <c r="Q108" s="63">
        <f t="shared" ref="Q108:Q109" si="20">IF(M108=0, "n/a",(O108-M108)/M108)</f>
        <v>4.5555555555555554</v>
      </c>
      <c r="R108" s="139"/>
      <c r="S108" s="25"/>
      <c r="T108" s="25"/>
      <c r="U108" s="139"/>
      <c r="V108" s="25"/>
      <c r="W108" s="5"/>
    </row>
    <row r="109" spans="1:33" ht="16" customHeight="1" x14ac:dyDescent="0.2">
      <c r="A109" s="58">
        <f t="shared" si="7"/>
        <v>105</v>
      </c>
      <c r="B109" s="5" t="s">
        <v>126</v>
      </c>
      <c r="C109" s="4"/>
      <c r="D109" s="33">
        <v>8000</v>
      </c>
      <c r="E109" s="25"/>
      <c r="F109" s="33">
        <v>13165</v>
      </c>
      <c r="G109" s="25"/>
      <c r="H109" s="34">
        <v>10000</v>
      </c>
      <c r="I109" s="25"/>
      <c r="J109" s="34">
        <v>6750</v>
      </c>
      <c r="K109" s="25"/>
      <c r="L109" s="63">
        <f t="shared" si="19"/>
        <v>-0.32500000000000001</v>
      </c>
      <c r="M109" s="40"/>
      <c r="N109" s="25"/>
      <c r="O109" s="40">
        <v>2500</v>
      </c>
      <c r="P109" s="25"/>
      <c r="Q109" s="63" t="str">
        <f t="shared" si="20"/>
        <v>n/a</v>
      </c>
      <c r="R109" s="139"/>
      <c r="S109" s="25"/>
      <c r="T109" s="25"/>
      <c r="U109" s="139"/>
      <c r="V109" s="25"/>
      <c r="W109" s="50" t="s">
        <v>289</v>
      </c>
    </row>
    <row r="110" spans="1:33" ht="16" customHeight="1" x14ac:dyDescent="0.2">
      <c r="A110" s="58">
        <f t="shared" si="7"/>
        <v>106</v>
      </c>
      <c r="B110" s="60" t="s">
        <v>127</v>
      </c>
      <c r="C110" s="6"/>
      <c r="D110" s="24"/>
      <c r="E110" s="24">
        <f>SUM(D108:D109)</f>
        <v>8450</v>
      </c>
      <c r="F110" s="24"/>
      <c r="G110" s="24">
        <f>SUM(F108:F109)</f>
        <v>13615</v>
      </c>
      <c r="H110" s="24"/>
      <c r="I110" s="24">
        <f>SUM(H108:H109)</f>
        <v>10450</v>
      </c>
      <c r="J110" s="24"/>
      <c r="K110" s="24">
        <f>SUM(J108:J109)</f>
        <v>7200</v>
      </c>
      <c r="L110" s="64">
        <f>IF(I110=0, "n/a",(K110-I110)/I110)</f>
        <v>-0.31100478468899523</v>
      </c>
      <c r="M110" s="24"/>
      <c r="N110" s="24">
        <f>SUM(M108:M109)</f>
        <v>450</v>
      </c>
      <c r="O110" s="24"/>
      <c r="P110" s="24">
        <f>SUM(O108:O109)</f>
        <v>5000</v>
      </c>
      <c r="Q110" s="64">
        <f>IF(N110=0, "n/a",(P110-N110)/N110)</f>
        <v>10.111111111111111</v>
      </c>
      <c r="R110" s="24"/>
      <c r="S110" s="24"/>
      <c r="T110" s="24">
        <f>SUM(R108:R109)</f>
        <v>0</v>
      </c>
      <c r="U110" s="24"/>
      <c r="V110" s="24">
        <f>SUM(U108:U109)</f>
        <v>0</v>
      </c>
      <c r="W110" s="3"/>
      <c r="X110" s="7"/>
      <c r="Y110" s="7"/>
      <c r="Z110" s="7"/>
      <c r="AA110" s="7"/>
      <c r="AB110" s="7"/>
      <c r="AC110" s="7"/>
      <c r="AD110" s="7"/>
      <c r="AE110" s="7"/>
      <c r="AF110" s="7"/>
      <c r="AG110" s="7"/>
    </row>
    <row r="111" spans="1:33" ht="16" customHeight="1" x14ac:dyDescent="0.2">
      <c r="A111" s="58">
        <f t="shared" si="7"/>
        <v>107</v>
      </c>
      <c r="B111" s="61" t="s">
        <v>128</v>
      </c>
      <c r="C111" s="4"/>
      <c r="D111" s="33"/>
      <c r="E111" s="25"/>
      <c r="F111" s="33"/>
      <c r="G111" s="25"/>
      <c r="H111" s="34"/>
      <c r="I111" s="25"/>
      <c r="J111" s="34"/>
      <c r="K111" s="25"/>
      <c r="L111" s="25"/>
      <c r="M111" s="40"/>
      <c r="N111" s="25"/>
      <c r="O111" s="40"/>
      <c r="P111" s="25"/>
      <c r="Q111" s="25"/>
      <c r="R111" s="139"/>
      <c r="S111" s="25"/>
      <c r="T111" s="25"/>
      <c r="U111" s="139"/>
      <c r="V111" s="25"/>
      <c r="W111" s="8"/>
    </row>
    <row r="112" spans="1:33" ht="16" customHeight="1" x14ac:dyDescent="0.2">
      <c r="A112" s="58">
        <f t="shared" si="7"/>
        <v>108</v>
      </c>
      <c r="B112" s="5" t="s">
        <v>129</v>
      </c>
      <c r="C112" s="4"/>
      <c r="D112" s="33">
        <v>75</v>
      </c>
      <c r="E112" s="25"/>
      <c r="F112" s="33"/>
      <c r="G112" s="25"/>
      <c r="H112" s="34">
        <v>150</v>
      </c>
      <c r="I112" s="25"/>
      <c r="J112" s="34">
        <v>150</v>
      </c>
      <c r="K112" s="25"/>
      <c r="L112" s="63">
        <f t="shared" ref="L112:L114" si="21">IF(H112=0, "n/a",(J112-H112)/H112)</f>
        <v>0</v>
      </c>
      <c r="M112" s="40">
        <v>150</v>
      </c>
      <c r="N112" s="25"/>
      <c r="O112" s="40">
        <v>150</v>
      </c>
      <c r="P112" s="25"/>
      <c r="Q112" s="63">
        <f t="shared" ref="Q112:Q114" si="22">IF(M112=0, "n/a",(O112-M112)/M112)</f>
        <v>0</v>
      </c>
      <c r="R112" s="139">
        <v>150</v>
      </c>
      <c r="S112" s="78" t="s">
        <v>221</v>
      </c>
      <c r="T112" s="25"/>
      <c r="U112" s="139"/>
      <c r="V112" s="25"/>
      <c r="W112" s="5"/>
    </row>
    <row r="113" spans="1:33" ht="16" customHeight="1" x14ac:dyDescent="0.2">
      <c r="A113" s="58">
        <f t="shared" ref="A113:A161" si="23">A112+1</f>
        <v>109</v>
      </c>
      <c r="B113" s="5" t="s">
        <v>130</v>
      </c>
      <c r="C113" s="4"/>
      <c r="D113" s="33">
        <v>475</v>
      </c>
      <c r="E113" s="25"/>
      <c r="F113" s="33"/>
      <c r="G113" s="25"/>
      <c r="H113" s="34">
        <v>475</v>
      </c>
      <c r="I113" s="25"/>
      <c r="J113" s="34">
        <v>475</v>
      </c>
      <c r="K113" s="25"/>
      <c r="L113" s="63">
        <f t="shared" si="21"/>
        <v>0</v>
      </c>
      <c r="M113" s="40">
        <v>525</v>
      </c>
      <c r="N113" s="25"/>
      <c r="O113" s="40">
        <v>525</v>
      </c>
      <c r="P113" s="25"/>
      <c r="Q113" s="63">
        <f t="shared" si="22"/>
        <v>0</v>
      </c>
      <c r="R113" s="139">
        <v>520</v>
      </c>
      <c r="S113" s="78" t="s">
        <v>221</v>
      </c>
      <c r="T113" s="25"/>
      <c r="U113" s="139"/>
      <c r="V113" s="25"/>
      <c r="W113" s="5" t="s">
        <v>308</v>
      </c>
    </row>
    <row r="114" spans="1:33" ht="16" customHeight="1" x14ac:dyDescent="0.2">
      <c r="A114" s="58">
        <f t="shared" si="23"/>
        <v>110</v>
      </c>
      <c r="B114" s="5" t="s">
        <v>131</v>
      </c>
      <c r="C114" s="4"/>
      <c r="D114" s="33">
        <v>200</v>
      </c>
      <c r="E114" s="25"/>
      <c r="F114" s="33">
        <v>400</v>
      </c>
      <c r="G114" s="25"/>
      <c r="H114" s="34">
        <v>200</v>
      </c>
      <c r="I114" s="25"/>
      <c r="J114" s="34">
        <v>200</v>
      </c>
      <c r="K114" s="25"/>
      <c r="L114" s="63">
        <f t="shared" si="21"/>
        <v>0</v>
      </c>
      <c r="M114" s="40">
        <v>200</v>
      </c>
      <c r="N114" s="25"/>
      <c r="O114" s="40">
        <v>0</v>
      </c>
      <c r="P114" s="25"/>
      <c r="Q114" s="63">
        <f t="shared" si="22"/>
        <v>-1</v>
      </c>
      <c r="R114" s="139">
        <v>0</v>
      </c>
      <c r="S114" s="78" t="s">
        <v>221</v>
      </c>
      <c r="T114" s="25"/>
      <c r="U114" s="139"/>
      <c r="V114" s="25"/>
      <c r="W114" s="5" t="s">
        <v>309</v>
      </c>
    </row>
    <row r="115" spans="1:33" ht="16" customHeight="1" x14ac:dyDescent="0.2">
      <c r="A115" s="58">
        <f t="shared" si="23"/>
        <v>111</v>
      </c>
      <c r="B115" s="5" t="s">
        <v>132</v>
      </c>
      <c r="C115" s="4"/>
      <c r="D115" s="33">
        <v>0</v>
      </c>
      <c r="E115" s="25"/>
      <c r="F115" s="33">
        <v>411.07</v>
      </c>
      <c r="G115" s="25"/>
      <c r="H115" s="34">
        <v>0</v>
      </c>
      <c r="I115" s="25"/>
      <c r="J115" s="34">
        <v>0</v>
      </c>
      <c r="K115" s="25"/>
      <c r="L115" s="25"/>
      <c r="M115" s="40">
        <v>0</v>
      </c>
      <c r="N115" s="25"/>
      <c r="O115" s="40">
        <v>0</v>
      </c>
      <c r="P115" s="25"/>
      <c r="Q115" s="25"/>
      <c r="R115" s="139">
        <v>0</v>
      </c>
      <c r="S115" s="25"/>
      <c r="T115" s="25"/>
      <c r="U115" s="139"/>
      <c r="V115" s="25"/>
      <c r="W115" s="5"/>
    </row>
    <row r="116" spans="1:33" ht="16" customHeight="1" x14ac:dyDescent="0.2">
      <c r="A116" s="58">
        <f t="shared" si="23"/>
        <v>112</v>
      </c>
      <c r="B116" s="5" t="s">
        <v>133</v>
      </c>
      <c r="C116" s="4" t="s">
        <v>134</v>
      </c>
      <c r="D116" s="33">
        <v>1100</v>
      </c>
      <c r="E116" s="25"/>
      <c r="F116" s="33">
        <v>100</v>
      </c>
      <c r="G116" s="25"/>
      <c r="H116" s="34">
        <v>1100</v>
      </c>
      <c r="I116" s="25"/>
      <c r="J116" s="34">
        <v>1100</v>
      </c>
      <c r="K116" s="25"/>
      <c r="L116" s="63">
        <f>IF(H116=0, "n/a",(J116-H116)/H116)</f>
        <v>0</v>
      </c>
      <c r="M116" s="40">
        <v>1500</v>
      </c>
      <c r="N116" s="25"/>
      <c r="O116" s="40">
        <v>1500</v>
      </c>
      <c r="P116" s="25"/>
      <c r="Q116" s="63">
        <f>IF(M116=0, "n/a",(O116-M116)/M116)</f>
        <v>0</v>
      </c>
      <c r="R116" s="139">
        <v>1500</v>
      </c>
      <c r="S116" s="78" t="s">
        <v>221</v>
      </c>
      <c r="T116" s="25"/>
      <c r="U116" s="139"/>
      <c r="V116" s="25"/>
      <c r="W116" s="5"/>
    </row>
    <row r="117" spans="1:33" ht="16" customHeight="1" x14ac:dyDescent="0.2">
      <c r="A117" s="58">
        <f t="shared" si="23"/>
        <v>113</v>
      </c>
      <c r="B117" s="60" t="s">
        <v>135</v>
      </c>
      <c r="C117" s="6"/>
      <c r="D117" s="24"/>
      <c r="E117" s="24">
        <f>SUM(D111:D116)</f>
        <v>1850</v>
      </c>
      <c r="F117" s="24"/>
      <c r="G117" s="24">
        <f>SUM(F112:F116)</f>
        <v>911.06999999999994</v>
      </c>
      <c r="H117" s="24"/>
      <c r="I117" s="24">
        <f>SUM(H112:H116)</f>
        <v>1925</v>
      </c>
      <c r="J117" s="24"/>
      <c r="K117" s="24">
        <f>SUM(J112:J116)</f>
        <v>1925</v>
      </c>
      <c r="L117" s="64">
        <f>IF(I117=0, "n/a",(K117-I117)/I117)</f>
        <v>0</v>
      </c>
      <c r="M117" s="24"/>
      <c r="N117" s="24">
        <f>SUM(M112:M116)</f>
        <v>2375</v>
      </c>
      <c r="O117" s="24"/>
      <c r="P117" s="24">
        <f>SUM(O112:O116)</f>
        <v>2175</v>
      </c>
      <c r="Q117" s="64">
        <f>IF(N117=0, "n/a",(P117-N117)/N117)</f>
        <v>-8.4210526315789472E-2</v>
      </c>
      <c r="R117" s="24"/>
      <c r="S117" s="24"/>
      <c r="T117" s="24">
        <f>SUM(R112:R116)</f>
        <v>2170</v>
      </c>
      <c r="U117" s="24"/>
      <c r="V117" s="24">
        <f>SUM(U112:U116)</f>
        <v>0</v>
      </c>
      <c r="W117" s="3"/>
      <c r="X117" s="7"/>
      <c r="Y117" s="7"/>
      <c r="Z117" s="7"/>
      <c r="AA117" s="7"/>
      <c r="AB117" s="7"/>
      <c r="AC117" s="7"/>
      <c r="AD117" s="7"/>
      <c r="AE117" s="7"/>
      <c r="AF117" s="7"/>
      <c r="AG117" s="7"/>
    </row>
    <row r="118" spans="1:33" ht="16" customHeight="1" x14ac:dyDescent="0.2">
      <c r="A118" s="58">
        <f t="shared" si="23"/>
        <v>114</v>
      </c>
      <c r="B118" s="61" t="s">
        <v>136</v>
      </c>
      <c r="C118" s="4"/>
      <c r="D118" s="33"/>
      <c r="E118" s="25"/>
      <c r="F118" s="33"/>
      <c r="G118" s="25"/>
      <c r="H118" s="34"/>
      <c r="I118" s="25"/>
      <c r="J118" s="34"/>
      <c r="K118" s="25"/>
      <c r="L118" s="25"/>
      <c r="M118" s="40"/>
      <c r="N118" s="25"/>
      <c r="O118" s="40"/>
      <c r="P118" s="25"/>
      <c r="Q118" s="25"/>
      <c r="R118" s="139"/>
      <c r="S118" s="25"/>
      <c r="T118" s="25"/>
      <c r="U118" s="139"/>
      <c r="V118" s="25"/>
      <c r="W118" s="16"/>
    </row>
    <row r="119" spans="1:33" ht="16" customHeight="1" x14ac:dyDescent="0.2">
      <c r="A119" s="58">
        <f t="shared" si="23"/>
        <v>115</v>
      </c>
      <c r="B119" s="5" t="s">
        <v>137</v>
      </c>
      <c r="C119" s="4" t="s">
        <v>138</v>
      </c>
      <c r="D119" s="33">
        <v>500</v>
      </c>
      <c r="E119" s="25"/>
      <c r="F119" s="33">
        <v>1395</v>
      </c>
      <c r="G119" s="25"/>
      <c r="H119" s="34">
        <v>500</v>
      </c>
      <c r="I119" s="25"/>
      <c r="J119" s="34">
        <v>500</v>
      </c>
      <c r="K119" s="25"/>
      <c r="L119" s="63">
        <f t="shared" ref="L119:L124" si="24">IF(H119=0, "n/a",(J119-H119)/H119)</f>
        <v>0</v>
      </c>
      <c r="M119" s="40">
        <v>500</v>
      </c>
      <c r="N119" s="25"/>
      <c r="O119" s="40">
        <v>500</v>
      </c>
      <c r="P119" s="25"/>
      <c r="Q119" s="63">
        <f t="shared" ref="Q119:Q124" si="25">IF(M119=0, "n/a",(O119-M119)/M119)</f>
        <v>0</v>
      </c>
      <c r="R119" s="139">
        <v>500</v>
      </c>
      <c r="S119" s="78" t="s">
        <v>221</v>
      </c>
      <c r="T119" s="25"/>
      <c r="U119" s="139"/>
      <c r="V119" s="25"/>
      <c r="W119" s="5"/>
    </row>
    <row r="120" spans="1:33" ht="16" customHeight="1" x14ac:dyDescent="0.2">
      <c r="A120" s="58">
        <f t="shared" si="23"/>
        <v>116</v>
      </c>
      <c r="B120" s="5" t="s">
        <v>139</v>
      </c>
      <c r="C120" s="4" t="s">
        <v>140</v>
      </c>
      <c r="D120" s="33">
        <v>2500</v>
      </c>
      <c r="E120" s="25"/>
      <c r="F120" s="33">
        <v>1110</v>
      </c>
      <c r="G120" s="25"/>
      <c r="H120" s="34">
        <v>2500</v>
      </c>
      <c r="I120" s="25"/>
      <c r="J120" s="34">
        <v>2500</v>
      </c>
      <c r="K120" s="25"/>
      <c r="L120" s="63">
        <f t="shared" si="24"/>
        <v>0</v>
      </c>
      <c r="M120" s="40">
        <v>2500</v>
      </c>
      <c r="N120" s="25"/>
      <c r="O120" s="40">
        <v>2500</v>
      </c>
      <c r="P120" s="25"/>
      <c r="Q120" s="63">
        <f t="shared" si="25"/>
        <v>0</v>
      </c>
      <c r="R120" s="139">
        <v>2500</v>
      </c>
      <c r="S120" s="78" t="s">
        <v>221</v>
      </c>
      <c r="T120" s="25"/>
      <c r="U120" s="139"/>
      <c r="V120" s="25"/>
      <c r="W120" s="5"/>
    </row>
    <row r="121" spans="1:33" ht="16" customHeight="1" x14ac:dyDescent="0.2">
      <c r="A121" s="58">
        <f t="shared" si="23"/>
        <v>117</v>
      </c>
      <c r="B121" s="5" t="s">
        <v>317</v>
      </c>
      <c r="C121" s="4" t="s">
        <v>141</v>
      </c>
      <c r="D121" s="33">
        <v>2500</v>
      </c>
      <c r="E121" s="25"/>
      <c r="F121" s="33">
        <v>1970.95</v>
      </c>
      <c r="G121" s="25"/>
      <c r="H121" s="34">
        <v>1000</v>
      </c>
      <c r="I121" s="25"/>
      <c r="J121" s="34">
        <v>1000</v>
      </c>
      <c r="K121" s="25"/>
      <c r="L121" s="63">
        <f t="shared" si="24"/>
        <v>0</v>
      </c>
      <c r="M121" s="40">
        <v>1000</v>
      </c>
      <c r="N121" s="25"/>
      <c r="O121" s="40">
        <v>2500</v>
      </c>
      <c r="P121" s="25"/>
      <c r="Q121" s="63">
        <f t="shared" si="25"/>
        <v>1.5</v>
      </c>
      <c r="R121" s="139">
        <v>2500</v>
      </c>
      <c r="S121" s="78" t="s">
        <v>221</v>
      </c>
      <c r="T121" s="25"/>
      <c r="U121" s="139"/>
      <c r="V121" s="25"/>
      <c r="W121" s="17" t="s">
        <v>223</v>
      </c>
    </row>
    <row r="122" spans="1:33" ht="16" customHeight="1" x14ac:dyDescent="0.2">
      <c r="A122" s="58">
        <f t="shared" si="23"/>
        <v>118</v>
      </c>
      <c r="B122" s="5" t="s">
        <v>142</v>
      </c>
      <c r="C122" s="4"/>
      <c r="D122" s="33">
        <v>150</v>
      </c>
      <c r="E122" s="25"/>
      <c r="F122" s="33">
        <v>159.9</v>
      </c>
      <c r="G122" s="25"/>
      <c r="H122" s="34">
        <v>150</v>
      </c>
      <c r="I122" s="25"/>
      <c r="J122" s="34">
        <v>150</v>
      </c>
      <c r="K122" s="25"/>
      <c r="L122" s="63">
        <f t="shared" si="24"/>
        <v>0</v>
      </c>
      <c r="M122" s="40">
        <v>150</v>
      </c>
      <c r="N122" s="25"/>
      <c r="O122" s="40">
        <v>150</v>
      </c>
      <c r="P122" s="25"/>
      <c r="Q122" s="63">
        <f t="shared" si="25"/>
        <v>0</v>
      </c>
      <c r="R122" s="139">
        <v>150</v>
      </c>
      <c r="S122" s="78" t="s">
        <v>221</v>
      </c>
      <c r="T122" s="25"/>
      <c r="U122" s="139"/>
      <c r="V122" s="25"/>
      <c r="W122" s="5"/>
    </row>
    <row r="123" spans="1:33" ht="24" customHeight="1" x14ac:dyDescent="0.2">
      <c r="A123" s="58">
        <f t="shared" si="23"/>
        <v>119</v>
      </c>
      <c r="B123" s="5" t="s">
        <v>143</v>
      </c>
      <c r="C123" s="4" t="s">
        <v>144</v>
      </c>
      <c r="D123" s="33">
        <v>250</v>
      </c>
      <c r="E123" s="25"/>
      <c r="F123" s="33">
        <v>69.069999999999993</v>
      </c>
      <c r="G123" s="25"/>
      <c r="H123" s="34">
        <v>250</v>
      </c>
      <c r="I123" s="25"/>
      <c r="J123" s="34">
        <v>250</v>
      </c>
      <c r="K123" s="25"/>
      <c r="L123" s="63">
        <f t="shared" si="24"/>
        <v>0</v>
      </c>
      <c r="M123" s="40">
        <v>250</v>
      </c>
      <c r="N123" s="25"/>
      <c r="O123" s="40">
        <v>250</v>
      </c>
      <c r="P123" s="25"/>
      <c r="Q123" s="63">
        <f t="shared" si="25"/>
        <v>0</v>
      </c>
      <c r="R123" s="139">
        <v>250</v>
      </c>
      <c r="S123" s="78" t="s">
        <v>221</v>
      </c>
      <c r="T123" s="25"/>
      <c r="U123" s="139"/>
      <c r="V123" s="25"/>
      <c r="W123" s="5" t="s">
        <v>145</v>
      </c>
    </row>
    <row r="124" spans="1:33" ht="16" customHeight="1" x14ac:dyDescent="0.2">
      <c r="A124" s="58">
        <f t="shared" si="23"/>
        <v>120</v>
      </c>
      <c r="B124" s="5" t="s">
        <v>143</v>
      </c>
      <c r="C124" s="4" t="s">
        <v>146</v>
      </c>
      <c r="D124" s="33"/>
      <c r="E124" s="25"/>
      <c r="F124" s="33">
        <v>43.96</v>
      </c>
      <c r="G124" s="25"/>
      <c r="H124" s="34">
        <v>300</v>
      </c>
      <c r="I124" s="25"/>
      <c r="J124" s="34">
        <v>300</v>
      </c>
      <c r="K124" s="25"/>
      <c r="L124" s="63">
        <f t="shared" si="24"/>
        <v>0</v>
      </c>
      <c r="M124" s="40">
        <v>300</v>
      </c>
      <c r="N124" s="25"/>
      <c r="O124" s="40">
        <v>0</v>
      </c>
      <c r="P124" s="25"/>
      <c r="Q124" s="63">
        <f t="shared" si="25"/>
        <v>-1</v>
      </c>
      <c r="R124" s="139"/>
      <c r="S124" s="78"/>
      <c r="T124" s="25"/>
      <c r="U124" s="139"/>
      <c r="V124" s="25"/>
      <c r="W124" s="5"/>
    </row>
    <row r="125" spans="1:33" ht="22" customHeight="1" x14ac:dyDescent="0.2">
      <c r="A125" s="58">
        <f t="shared" si="23"/>
        <v>121</v>
      </c>
      <c r="B125" s="5" t="s">
        <v>147</v>
      </c>
      <c r="C125" s="4" t="s">
        <v>148</v>
      </c>
      <c r="D125" s="33">
        <v>1836</v>
      </c>
      <c r="E125" s="25"/>
      <c r="F125" s="33">
        <v>1422.38</v>
      </c>
      <c r="G125" s="25"/>
      <c r="H125" s="34">
        <v>0</v>
      </c>
      <c r="I125" s="25"/>
      <c r="J125" s="34"/>
      <c r="K125" s="25"/>
      <c r="L125" s="25"/>
      <c r="M125" s="40">
        <v>0</v>
      </c>
      <c r="N125" s="25"/>
      <c r="O125" s="40"/>
      <c r="P125" s="25"/>
      <c r="Q125" s="25"/>
      <c r="R125" s="139">
        <v>0</v>
      </c>
      <c r="S125" s="25"/>
      <c r="T125" s="25"/>
      <c r="U125" s="139"/>
      <c r="V125" s="25"/>
      <c r="W125" s="5"/>
    </row>
    <row r="126" spans="1:33" ht="16" customHeight="1" x14ac:dyDescent="0.2">
      <c r="A126" s="58">
        <f t="shared" si="23"/>
        <v>122</v>
      </c>
      <c r="B126" s="60" t="s">
        <v>149</v>
      </c>
      <c r="C126" s="6"/>
      <c r="D126" s="24"/>
      <c r="E126" s="24">
        <f>SUM(D118:D125)</f>
        <v>7736</v>
      </c>
      <c r="F126" s="24"/>
      <c r="G126" s="24">
        <f>SUM(F119:F125)</f>
        <v>6171.2599999999993</v>
      </c>
      <c r="H126" s="24"/>
      <c r="I126" s="24">
        <f>SUM(H119:H125)</f>
        <v>4700</v>
      </c>
      <c r="J126" s="24"/>
      <c r="K126" s="24">
        <f>SUM(J119:J125)</f>
        <v>4700</v>
      </c>
      <c r="L126" s="64">
        <f>IF(I126=0, "n/a",(K126-I126)/I126)</f>
        <v>0</v>
      </c>
      <c r="M126" s="24"/>
      <c r="N126" s="24">
        <f>SUM(M119:M125)</f>
        <v>4700</v>
      </c>
      <c r="O126" s="24"/>
      <c r="P126" s="24">
        <f>SUM(O119:O125)</f>
        <v>5900</v>
      </c>
      <c r="Q126" s="64">
        <f>IF(N126=0, "n/a",(P126-N126)/N126)</f>
        <v>0.25531914893617019</v>
      </c>
      <c r="R126" s="24"/>
      <c r="S126" s="24"/>
      <c r="T126" s="24">
        <f>SUM(R119:R125)</f>
        <v>5900</v>
      </c>
      <c r="U126" s="24"/>
      <c r="V126" s="24">
        <f>SUM(U119:U125)</f>
        <v>0</v>
      </c>
      <c r="W126" s="3"/>
      <c r="X126" s="7"/>
      <c r="Y126" s="7"/>
      <c r="Z126" s="7"/>
      <c r="AA126" s="7"/>
      <c r="AB126" s="7"/>
      <c r="AC126" s="7"/>
      <c r="AD126" s="7"/>
      <c r="AE126" s="7"/>
      <c r="AF126" s="7"/>
      <c r="AG126" s="7"/>
    </row>
    <row r="127" spans="1:33" ht="16" customHeight="1" x14ac:dyDescent="0.2">
      <c r="A127" s="58">
        <f t="shared" si="23"/>
        <v>123</v>
      </c>
      <c r="B127" s="61" t="s">
        <v>150</v>
      </c>
      <c r="C127" s="4"/>
      <c r="D127" s="33"/>
      <c r="E127" s="25"/>
      <c r="F127" s="33"/>
      <c r="G127" s="25"/>
      <c r="H127" s="34"/>
      <c r="I127" s="25"/>
      <c r="J127" s="34"/>
      <c r="K127" s="25"/>
      <c r="L127" s="25"/>
      <c r="M127" s="40"/>
      <c r="N127" s="25"/>
      <c r="O127" s="40"/>
      <c r="P127" s="25"/>
      <c r="Q127" s="25"/>
      <c r="R127" s="139"/>
      <c r="S127" s="25"/>
      <c r="T127" s="25"/>
      <c r="U127" s="139"/>
      <c r="V127" s="25"/>
      <c r="W127" s="5"/>
    </row>
    <row r="128" spans="1:33" ht="16" customHeight="1" x14ac:dyDescent="0.2">
      <c r="A128" s="58">
        <f t="shared" si="23"/>
        <v>124</v>
      </c>
      <c r="B128" s="5" t="s">
        <v>151</v>
      </c>
      <c r="C128" s="4"/>
      <c r="D128" s="33">
        <v>1500</v>
      </c>
      <c r="E128" s="25"/>
      <c r="F128" s="33">
        <v>600</v>
      </c>
      <c r="G128" s="25"/>
      <c r="H128" s="34">
        <v>0</v>
      </c>
      <c r="I128" s="25"/>
      <c r="J128" s="34"/>
      <c r="K128" s="25"/>
      <c r="L128" s="25"/>
      <c r="M128" s="40">
        <v>0</v>
      </c>
      <c r="N128" s="25"/>
      <c r="O128" s="40">
        <v>0</v>
      </c>
      <c r="P128" s="25"/>
      <c r="Q128" s="25"/>
      <c r="R128" s="139">
        <v>0</v>
      </c>
      <c r="S128" s="25"/>
      <c r="T128" s="25"/>
      <c r="U128" s="139"/>
      <c r="V128" s="25"/>
      <c r="W128" s="5"/>
    </row>
    <row r="129" spans="1:33" ht="16" customHeight="1" x14ac:dyDescent="0.2">
      <c r="A129" s="58">
        <f t="shared" si="23"/>
        <v>125</v>
      </c>
      <c r="B129" s="5" t="s">
        <v>288</v>
      </c>
      <c r="C129" s="4"/>
      <c r="D129" s="33"/>
      <c r="E129" s="25"/>
      <c r="F129" s="33"/>
      <c r="G129" s="25"/>
      <c r="H129" s="34"/>
      <c r="I129" s="25"/>
      <c r="J129" s="34">
        <v>3650</v>
      </c>
      <c r="K129" s="25"/>
      <c r="L129" s="25"/>
      <c r="M129" s="40"/>
      <c r="N129" s="25"/>
      <c r="O129" s="40"/>
      <c r="P129" s="25"/>
      <c r="Q129" s="25"/>
      <c r="R129" s="139"/>
      <c r="S129" s="25"/>
      <c r="T129" s="25"/>
      <c r="U129" s="139"/>
      <c r="V129" s="25"/>
      <c r="W129" s="5" t="s">
        <v>279</v>
      </c>
    </row>
    <row r="130" spans="1:33" ht="16" customHeight="1" x14ac:dyDescent="0.2">
      <c r="A130" s="58">
        <f t="shared" si="23"/>
        <v>126</v>
      </c>
      <c r="B130" s="5" t="s">
        <v>287</v>
      </c>
      <c r="C130" s="4"/>
      <c r="D130" s="33"/>
      <c r="E130" s="25"/>
      <c r="F130" s="33"/>
      <c r="G130" s="25"/>
      <c r="H130" s="34">
        <v>2000</v>
      </c>
      <c r="I130" s="25"/>
      <c r="J130" s="34">
        <v>500</v>
      </c>
      <c r="K130" s="25"/>
      <c r="L130" s="63">
        <f>IF(H130=0, "n/a",(J130-H130)/H130)</f>
        <v>-0.75</v>
      </c>
      <c r="M130" s="40">
        <v>800</v>
      </c>
      <c r="N130" s="25"/>
      <c r="O130" s="40">
        <v>0</v>
      </c>
      <c r="P130" s="25"/>
      <c r="Q130" s="63">
        <f>IF(M130=0, "n/a",(O130-M130)/M130)</f>
        <v>-1</v>
      </c>
      <c r="R130" s="139">
        <v>600</v>
      </c>
      <c r="S130" s="78" t="s">
        <v>221</v>
      </c>
      <c r="T130" s="25"/>
      <c r="U130" s="139"/>
      <c r="V130" s="25"/>
      <c r="W130" s="5" t="s">
        <v>275</v>
      </c>
    </row>
    <row r="131" spans="1:33" ht="16" customHeight="1" x14ac:dyDescent="0.2">
      <c r="A131" s="58">
        <f t="shared" si="23"/>
        <v>127</v>
      </c>
      <c r="B131" s="60" t="s">
        <v>152</v>
      </c>
      <c r="C131" s="6" t="s">
        <v>153</v>
      </c>
      <c r="D131" s="24"/>
      <c r="E131" s="24">
        <f>SUM(D127:D128)</f>
        <v>1500</v>
      </c>
      <c r="F131" s="24"/>
      <c r="G131" s="24">
        <f>SUM(F127:F130)</f>
        <v>600</v>
      </c>
      <c r="H131" s="24"/>
      <c r="I131" s="24">
        <f>SUM(H127:H130)</f>
        <v>2000</v>
      </c>
      <c r="J131" s="24"/>
      <c r="K131" s="24">
        <f>SUM(J127:J130)</f>
        <v>4150</v>
      </c>
      <c r="L131" s="64">
        <f>IF(I131=0, "n/a",(K131-I131)/I131)</f>
        <v>1.075</v>
      </c>
      <c r="M131" s="24"/>
      <c r="N131" s="24">
        <f>SUM(M127:M130)</f>
        <v>800</v>
      </c>
      <c r="O131" s="24"/>
      <c r="P131" s="24">
        <f>SUM(O127:O130)</f>
        <v>0</v>
      </c>
      <c r="Q131" s="64">
        <f>IF(N131=0, "n/a",(P131-N131)/N131)</f>
        <v>-1</v>
      </c>
      <c r="R131" s="24"/>
      <c r="S131" s="24"/>
      <c r="T131" s="24">
        <f>SUM(R127:R130)</f>
        <v>600</v>
      </c>
      <c r="U131" s="24"/>
      <c r="V131" s="24">
        <f>SUM(U127:U130)</f>
        <v>0</v>
      </c>
      <c r="W131" s="18"/>
      <c r="X131" s="7"/>
      <c r="Y131" s="7"/>
      <c r="Z131" s="7"/>
      <c r="AA131" s="7"/>
      <c r="AB131" s="7"/>
      <c r="AC131" s="7"/>
      <c r="AD131" s="7"/>
      <c r="AE131" s="7"/>
      <c r="AF131" s="7"/>
      <c r="AG131" s="7"/>
    </row>
    <row r="132" spans="1:33" ht="16" customHeight="1" x14ac:dyDescent="0.2">
      <c r="A132" s="58">
        <f t="shared" si="23"/>
        <v>128</v>
      </c>
      <c r="B132" s="61" t="s">
        <v>154</v>
      </c>
      <c r="C132" s="4"/>
      <c r="D132" s="33"/>
      <c r="E132" s="25"/>
      <c r="F132" s="33"/>
      <c r="G132" s="25"/>
      <c r="H132" s="34"/>
      <c r="I132" s="25"/>
      <c r="J132" s="34"/>
      <c r="K132" s="25"/>
      <c r="L132" s="25"/>
      <c r="M132" s="40"/>
      <c r="N132" s="25"/>
      <c r="O132" s="40"/>
      <c r="P132" s="25"/>
      <c r="Q132" s="25"/>
      <c r="R132" s="139"/>
      <c r="S132" s="25"/>
      <c r="T132" s="25"/>
      <c r="U132" s="139"/>
      <c r="V132" s="25"/>
      <c r="W132" s="16"/>
    </row>
    <row r="133" spans="1:33" ht="16" customHeight="1" x14ac:dyDescent="0.2">
      <c r="A133" s="58">
        <f t="shared" si="23"/>
        <v>129</v>
      </c>
      <c r="B133" s="5" t="s">
        <v>132</v>
      </c>
      <c r="C133" s="4"/>
      <c r="D133" s="33">
        <v>200</v>
      </c>
      <c r="E133" s="25"/>
      <c r="F133" s="33">
        <v>200</v>
      </c>
      <c r="G133" s="25"/>
      <c r="H133" s="34">
        <v>200</v>
      </c>
      <c r="I133" s="25"/>
      <c r="J133" s="34">
        <v>200</v>
      </c>
      <c r="K133" s="25"/>
      <c r="L133" s="63">
        <f>IF(H133=0, "n/a",(J133-H133)/H133)</f>
        <v>0</v>
      </c>
      <c r="M133" s="40">
        <v>200</v>
      </c>
      <c r="N133" s="25"/>
      <c r="O133" s="40">
        <v>200</v>
      </c>
      <c r="P133" s="25"/>
      <c r="Q133" s="63">
        <f>IF(M133=0, "n/a",(O133-M133)/M133)</f>
        <v>0</v>
      </c>
      <c r="R133" s="139">
        <v>200</v>
      </c>
      <c r="S133" s="78" t="s">
        <v>221</v>
      </c>
      <c r="T133" s="25"/>
      <c r="U133" s="139"/>
      <c r="V133" s="25"/>
      <c r="W133" s="5"/>
    </row>
    <row r="134" spans="1:33" ht="16" customHeight="1" x14ac:dyDescent="0.2">
      <c r="A134" s="58">
        <f>A133+1</f>
        <v>130</v>
      </c>
      <c r="B134" s="60" t="s">
        <v>155</v>
      </c>
      <c r="C134" s="6"/>
      <c r="D134" s="24"/>
      <c r="E134" s="24">
        <f>SUM(D133:D133)</f>
        <v>200</v>
      </c>
      <c r="F134" s="24"/>
      <c r="G134" s="24">
        <f>SUM(F133:F133)</f>
        <v>200</v>
      </c>
      <c r="H134" s="24"/>
      <c r="I134" s="24">
        <f>SUM(H133:H133)</f>
        <v>200</v>
      </c>
      <c r="J134" s="24"/>
      <c r="K134" s="24">
        <f>SUM(J133:J133)</f>
        <v>200</v>
      </c>
      <c r="L134" s="64">
        <f>IF(I134=0, "n/a",(K134-I134)/I134)</f>
        <v>0</v>
      </c>
      <c r="M134" s="24"/>
      <c r="N134" s="24">
        <f>SUM(M133:M133)</f>
        <v>200</v>
      </c>
      <c r="O134" s="24"/>
      <c r="P134" s="24">
        <f>SUM(O133:O133)</f>
        <v>200</v>
      </c>
      <c r="Q134" s="64">
        <f>IF(N134=0, "n/a",(P134-N134)/N134)</f>
        <v>0</v>
      </c>
      <c r="R134" s="24"/>
      <c r="S134" s="24"/>
      <c r="T134" s="24">
        <f>SUM(R133:R133)</f>
        <v>200</v>
      </c>
      <c r="U134" s="24"/>
      <c r="V134" s="24">
        <f>SUM(U133:U133)</f>
        <v>0</v>
      </c>
      <c r="W134" s="3"/>
      <c r="X134" s="7"/>
      <c r="Y134" s="7"/>
      <c r="Z134" s="7"/>
      <c r="AA134" s="7"/>
      <c r="AB134" s="7"/>
      <c r="AC134" s="7"/>
      <c r="AD134" s="7"/>
      <c r="AE134" s="7"/>
      <c r="AF134" s="7"/>
      <c r="AG134" s="7"/>
    </row>
    <row r="135" spans="1:33" ht="16" customHeight="1" x14ac:dyDescent="0.2">
      <c r="A135" s="58">
        <f t="shared" si="23"/>
        <v>131</v>
      </c>
      <c r="B135" s="61" t="s">
        <v>156</v>
      </c>
      <c r="C135" s="4" t="s">
        <v>157</v>
      </c>
      <c r="D135" s="33"/>
      <c r="E135" s="25"/>
      <c r="F135" s="33"/>
      <c r="G135" s="25"/>
      <c r="H135" s="34"/>
      <c r="I135" s="25"/>
      <c r="J135" s="34"/>
      <c r="K135" s="25"/>
      <c r="L135" s="25"/>
      <c r="M135" s="40"/>
      <c r="N135" s="25"/>
      <c r="O135" s="40"/>
      <c r="P135" s="25"/>
      <c r="Q135" s="25"/>
      <c r="R135" s="139"/>
      <c r="S135" s="25"/>
      <c r="T135" s="25"/>
      <c r="U135" s="139"/>
      <c r="V135" s="25"/>
      <c r="W135" s="11"/>
    </row>
    <row r="136" spans="1:33" ht="16" customHeight="1" x14ac:dyDescent="0.2">
      <c r="A136" s="58">
        <f t="shared" si="23"/>
        <v>132</v>
      </c>
      <c r="B136" s="5" t="s">
        <v>318</v>
      </c>
      <c r="C136" s="4"/>
      <c r="D136" s="33"/>
      <c r="E136" s="25"/>
      <c r="F136" s="33"/>
      <c r="G136" s="25"/>
      <c r="H136" s="34"/>
      <c r="I136" s="25"/>
      <c r="J136" s="34"/>
      <c r="K136" s="25"/>
      <c r="L136" s="25"/>
      <c r="M136" s="40"/>
      <c r="N136" s="25"/>
      <c r="O136" s="40">
        <v>2500</v>
      </c>
      <c r="P136" s="25"/>
      <c r="Q136" s="25"/>
      <c r="R136" s="139"/>
      <c r="S136" s="25"/>
      <c r="T136" s="25"/>
      <c r="U136" s="139"/>
      <c r="V136" s="25"/>
      <c r="W136" s="11"/>
    </row>
    <row r="137" spans="1:33" ht="16" customHeight="1" x14ac:dyDescent="0.2">
      <c r="A137" s="58">
        <f t="shared" si="23"/>
        <v>133</v>
      </c>
      <c r="B137" s="5" t="s">
        <v>319</v>
      </c>
      <c r="C137" s="4"/>
      <c r="D137" s="33">
        <v>700</v>
      </c>
      <c r="E137" s="25"/>
      <c r="F137" s="33">
        <v>211.6</v>
      </c>
      <c r="G137" s="25"/>
      <c r="H137" s="34">
        <v>300</v>
      </c>
      <c r="I137" s="25"/>
      <c r="J137" s="34">
        <v>300</v>
      </c>
      <c r="K137" s="25"/>
      <c r="L137" s="63">
        <f>IF(H137=0, "n/a",(J137-H137)/H137)</f>
        <v>0</v>
      </c>
      <c r="M137" s="40">
        <v>300</v>
      </c>
      <c r="N137" s="25"/>
      <c r="O137" s="40">
        <v>0</v>
      </c>
      <c r="P137" s="25"/>
      <c r="Q137" s="63">
        <f>IF(M137=0, "n/a",(O137-M137)/M137)</f>
        <v>-1</v>
      </c>
      <c r="R137" s="139">
        <v>300</v>
      </c>
      <c r="S137" s="25"/>
      <c r="T137" s="25"/>
      <c r="U137" s="139"/>
      <c r="V137" s="25"/>
      <c r="W137" s="5" t="s">
        <v>158</v>
      </c>
    </row>
    <row r="138" spans="1:33" ht="16" customHeight="1" x14ac:dyDescent="0.2">
      <c r="A138" s="58">
        <f t="shared" si="23"/>
        <v>134</v>
      </c>
      <c r="B138" s="60" t="s">
        <v>159</v>
      </c>
      <c r="C138" s="6"/>
      <c r="D138" s="24"/>
      <c r="E138" s="24">
        <f>SUM(D136:D137)</f>
        <v>700</v>
      </c>
      <c r="F138" s="24"/>
      <c r="G138" s="24">
        <f>SUM(F136:F137)</f>
        <v>211.6</v>
      </c>
      <c r="H138" s="24"/>
      <c r="I138" s="24">
        <f>SUM(H136:H137)</f>
        <v>300</v>
      </c>
      <c r="J138" s="24"/>
      <c r="K138" s="24">
        <f>SUM(J136:J137)</f>
        <v>300</v>
      </c>
      <c r="L138" s="64">
        <f>IF(I138=0, "n/a",(K138-I138)/I138)</f>
        <v>0</v>
      </c>
      <c r="M138" s="24"/>
      <c r="N138" s="24">
        <f>SUM(M136:M137)</f>
        <v>300</v>
      </c>
      <c r="O138" s="24"/>
      <c r="P138" s="24">
        <f>SUM(O136:O137)</f>
        <v>2500</v>
      </c>
      <c r="Q138" s="64">
        <f>IF(N138=0, "n/a",(P138-N138)/N138)</f>
        <v>7.333333333333333</v>
      </c>
      <c r="R138" s="24"/>
      <c r="S138" s="24"/>
      <c r="T138" s="24">
        <f>SUM(R136:R137)</f>
        <v>300</v>
      </c>
      <c r="U138" s="24"/>
      <c r="V138" s="24">
        <f>SUM(U136:U137)</f>
        <v>0</v>
      </c>
      <c r="W138" s="3"/>
      <c r="X138" s="7"/>
      <c r="Y138" s="7"/>
      <c r="Z138" s="7"/>
      <c r="AA138" s="7"/>
      <c r="AB138" s="7"/>
      <c r="AC138" s="7"/>
      <c r="AD138" s="7"/>
      <c r="AE138" s="7"/>
      <c r="AF138" s="7"/>
      <c r="AG138" s="7"/>
    </row>
    <row r="139" spans="1:33" ht="16" customHeight="1" x14ac:dyDescent="0.2">
      <c r="A139" s="58">
        <f t="shared" si="23"/>
        <v>135</v>
      </c>
      <c r="B139" s="5" t="s">
        <v>160</v>
      </c>
      <c r="C139" s="4"/>
      <c r="D139" s="33">
        <v>5000</v>
      </c>
      <c r="E139" s="25"/>
      <c r="F139" s="33">
        <v>1000</v>
      </c>
      <c r="G139" s="25"/>
      <c r="H139" s="34">
        <v>5000</v>
      </c>
      <c r="I139" s="25"/>
      <c r="J139" s="34"/>
      <c r="K139" s="25"/>
      <c r="L139" s="25"/>
      <c r="M139" s="40"/>
      <c r="N139" s="25"/>
      <c r="O139" s="40"/>
      <c r="P139" s="25"/>
      <c r="Q139" s="25"/>
      <c r="R139" s="139"/>
      <c r="S139" s="25"/>
      <c r="T139" s="25"/>
      <c r="U139" s="139"/>
      <c r="V139" s="25"/>
      <c r="W139" s="8" t="s">
        <v>161</v>
      </c>
    </row>
    <row r="140" spans="1:33" ht="16" customHeight="1" x14ac:dyDescent="0.2">
      <c r="A140" s="58">
        <f t="shared" si="23"/>
        <v>136</v>
      </c>
      <c r="B140" s="61" t="s">
        <v>162</v>
      </c>
      <c r="C140" s="4"/>
      <c r="D140" s="33"/>
      <c r="E140" s="25"/>
      <c r="F140" s="33"/>
      <c r="G140" s="25"/>
      <c r="H140" s="34"/>
      <c r="I140" s="25"/>
      <c r="J140" s="34"/>
      <c r="K140" s="25"/>
      <c r="L140" s="25"/>
      <c r="M140" s="42"/>
      <c r="N140" s="25"/>
      <c r="O140" s="42"/>
      <c r="P140" s="25"/>
      <c r="Q140" s="25"/>
      <c r="R140" s="139"/>
      <c r="S140" s="25"/>
      <c r="T140" s="25"/>
      <c r="U140" s="139"/>
      <c r="V140" s="25"/>
      <c r="W140" s="5"/>
    </row>
    <row r="141" spans="1:33" ht="16" customHeight="1" x14ac:dyDescent="0.2">
      <c r="A141" s="58">
        <f t="shared" si="23"/>
        <v>137</v>
      </c>
      <c r="B141" s="5" t="s">
        <v>129</v>
      </c>
      <c r="C141" s="4" t="s">
        <v>163</v>
      </c>
      <c r="D141" s="33">
        <v>250</v>
      </c>
      <c r="E141" s="25"/>
      <c r="F141" s="33">
        <v>3717.97</v>
      </c>
      <c r="G141" s="25"/>
      <c r="H141" s="34">
        <v>650</v>
      </c>
      <c r="I141" s="25"/>
      <c r="J141" s="34">
        <v>650</v>
      </c>
      <c r="K141" s="25"/>
      <c r="L141" s="63">
        <f t="shared" ref="L141:L148" si="26">IF(H141=0, "n/a",(J141-H141)/H141)</f>
        <v>0</v>
      </c>
      <c r="M141" s="42">
        <v>650</v>
      </c>
      <c r="N141" s="25"/>
      <c r="O141" s="42">
        <v>650</v>
      </c>
      <c r="P141" s="25"/>
      <c r="Q141" s="63">
        <f t="shared" ref="Q141:Q148" si="27">IF(M141=0, "n/a",(O141-M141)/M141)</f>
        <v>0</v>
      </c>
      <c r="R141" s="139">
        <v>1100</v>
      </c>
      <c r="S141" s="78" t="s">
        <v>221</v>
      </c>
      <c r="T141" s="25"/>
      <c r="U141" s="139"/>
      <c r="V141" s="25"/>
      <c r="W141" s="5"/>
    </row>
    <row r="142" spans="1:33" ht="16" customHeight="1" x14ac:dyDescent="0.2">
      <c r="A142" s="58">
        <f t="shared" si="23"/>
        <v>138</v>
      </c>
      <c r="B142" s="5" t="s">
        <v>164</v>
      </c>
      <c r="C142" s="4"/>
      <c r="D142" s="33">
        <v>400</v>
      </c>
      <c r="E142" s="25"/>
      <c r="F142" s="33"/>
      <c r="G142" s="25"/>
      <c r="H142" s="34">
        <v>400</v>
      </c>
      <c r="I142" s="25"/>
      <c r="J142" s="34">
        <v>400</v>
      </c>
      <c r="K142" s="25"/>
      <c r="L142" s="63">
        <f t="shared" si="26"/>
        <v>0</v>
      </c>
      <c r="M142" s="42">
        <v>400</v>
      </c>
      <c r="N142" s="25"/>
      <c r="O142" s="42">
        <v>400</v>
      </c>
      <c r="P142" s="25"/>
      <c r="Q142" s="63">
        <f t="shared" si="27"/>
        <v>0</v>
      </c>
      <c r="R142" s="139">
        <v>500</v>
      </c>
      <c r="S142" s="78" t="s">
        <v>221</v>
      </c>
      <c r="T142" s="25"/>
      <c r="U142" s="139"/>
      <c r="V142" s="25"/>
      <c r="W142" s="5" t="s">
        <v>277</v>
      </c>
    </row>
    <row r="143" spans="1:33" ht="16" customHeight="1" x14ac:dyDescent="0.2">
      <c r="A143" s="58">
        <f t="shared" si="23"/>
        <v>139</v>
      </c>
      <c r="B143" s="5" t="s">
        <v>53</v>
      </c>
      <c r="C143" s="4" t="s">
        <v>165</v>
      </c>
      <c r="D143" s="33">
        <v>1500</v>
      </c>
      <c r="E143" s="25"/>
      <c r="F143" s="33">
        <v>15.82</v>
      </c>
      <c r="G143" s="25"/>
      <c r="H143" s="34">
        <v>2000</v>
      </c>
      <c r="I143" s="25"/>
      <c r="J143" s="34">
        <v>0</v>
      </c>
      <c r="K143" s="25"/>
      <c r="L143" s="63">
        <f t="shared" si="26"/>
        <v>-1</v>
      </c>
      <c r="M143" s="42">
        <v>2000</v>
      </c>
      <c r="N143" s="25"/>
      <c r="O143" s="42">
        <v>2000</v>
      </c>
      <c r="P143" s="25"/>
      <c r="Q143" s="63">
        <f t="shared" si="27"/>
        <v>0</v>
      </c>
      <c r="R143" s="139">
        <v>2000</v>
      </c>
      <c r="S143" s="78" t="s">
        <v>221</v>
      </c>
      <c r="T143" s="25"/>
      <c r="U143" s="139"/>
      <c r="V143" s="25"/>
      <c r="W143" s="5"/>
    </row>
    <row r="144" spans="1:33" ht="16" customHeight="1" x14ac:dyDescent="0.2">
      <c r="A144" s="58">
        <f t="shared" si="23"/>
        <v>140</v>
      </c>
      <c r="B144" s="5" t="s">
        <v>166</v>
      </c>
      <c r="C144" s="4"/>
      <c r="D144" s="33">
        <v>3000</v>
      </c>
      <c r="E144" s="25"/>
      <c r="F144" s="33">
        <v>357.5</v>
      </c>
      <c r="G144" s="25"/>
      <c r="H144" s="34">
        <v>6000</v>
      </c>
      <c r="I144" s="25"/>
      <c r="J144" s="34">
        <v>4000</v>
      </c>
      <c r="K144" s="25"/>
      <c r="L144" s="63">
        <f t="shared" si="26"/>
        <v>-0.33333333333333331</v>
      </c>
      <c r="M144" s="42">
        <v>500</v>
      </c>
      <c r="N144" s="25"/>
      <c r="O144" s="42">
        <v>500</v>
      </c>
      <c r="P144" s="25"/>
      <c r="Q144" s="63">
        <f t="shared" si="27"/>
        <v>0</v>
      </c>
      <c r="R144" s="139">
        <v>500</v>
      </c>
      <c r="S144" s="78" t="s">
        <v>221</v>
      </c>
      <c r="T144" s="25"/>
      <c r="U144" s="139"/>
      <c r="V144" s="25"/>
      <c r="W144" s="5" t="s">
        <v>291</v>
      </c>
    </row>
    <row r="145" spans="1:33" ht="16" customHeight="1" x14ac:dyDescent="0.2">
      <c r="A145" s="58">
        <f>A144+1</f>
        <v>141</v>
      </c>
      <c r="B145" s="5" t="s">
        <v>167</v>
      </c>
      <c r="C145" s="4"/>
      <c r="D145" s="33">
        <v>700</v>
      </c>
      <c r="E145" s="25"/>
      <c r="F145" s="33">
        <v>0</v>
      </c>
      <c r="G145" s="25"/>
      <c r="H145" s="34">
        <v>700</v>
      </c>
      <c r="I145" s="25"/>
      <c r="J145" s="34">
        <v>700</v>
      </c>
      <c r="K145" s="25"/>
      <c r="L145" s="63">
        <f t="shared" si="26"/>
        <v>0</v>
      </c>
      <c r="M145" s="42">
        <v>700</v>
      </c>
      <c r="N145" s="25"/>
      <c r="O145" s="42">
        <v>1600</v>
      </c>
      <c r="P145" s="25"/>
      <c r="Q145" s="63">
        <f t="shared" si="27"/>
        <v>1.2857142857142858</v>
      </c>
      <c r="R145" s="139">
        <v>700</v>
      </c>
      <c r="S145" s="78" t="s">
        <v>221</v>
      </c>
      <c r="T145" s="25"/>
      <c r="U145" s="139"/>
      <c r="V145" s="25"/>
      <c r="W145" s="5"/>
    </row>
    <row r="146" spans="1:33" ht="16" customHeight="1" x14ac:dyDescent="0.2">
      <c r="A146" s="58">
        <f t="shared" si="23"/>
        <v>142</v>
      </c>
      <c r="B146" s="5" t="s">
        <v>169</v>
      </c>
      <c r="C146" s="4" t="s">
        <v>170</v>
      </c>
      <c r="D146" s="33">
        <v>600</v>
      </c>
      <c r="E146" s="25"/>
      <c r="F146" s="33">
        <v>136.69999999999999</v>
      </c>
      <c r="G146" s="25"/>
      <c r="H146" s="34">
        <v>1000</v>
      </c>
      <c r="I146" s="25"/>
      <c r="J146" s="34">
        <v>1000</v>
      </c>
      <c r="K146" s="25"/>
      <c r="L146" s="63">
        <f t="shared" si="26"/>
        <v>0</v>
      </c>
      <c r="M146" s="42">
        <v>700</v>
      </c>
      <c r="N146" s="25"/>
      <c r="O146" s="42">
        <v>200</v>
      </c>
      <c r="P146" s="25"/>
      <c r="Q146" s="63">
        <f t="shared" si="27"/>
        <v>-0.7142857142857143</v>
      </c>
      <c r="R146" s="139">
        <v>700</v>
      </c>
      <c r="S146" s="78" t="s">
        <v>221</v>
      </c>
      <c r="T146" s="25"/>
      <c r="U146" s="139"/>
      <c r="V146" s="25"/>
      <c r="W146" s="5"/>
    </row>
    <row r="147" spans="1:33" ht="16" customHeight="1" x14ac:dyDescent="0.2">
      <c r="A147" s="58">
        <f t="shared" si="23"/>
        <v>143</v>
      </c>
      <c r="B147" s="5" t="s">
        <v>171</v>
      </c>
      <c r="C147" s="4"/>
      <c r="D147" s="33">
        <v>300</v>
      </c>
      <c r="E147" s="25"/>
      <c r="F147" s="33"/>
      <c r="G147" s="25"/>
      <c r="H147" s="34">
        <v>350</v>
      </c>
      <c r="I147" s="25"/>
      <c r="J147" s="34">
        <v>350</v>
      </c>
      <c r="K147" s="25"/>
      <c r="L147" s="63">
        <f t="shared" si="26"/>
        <v>0</v>
      </c>
      <c r="M147" s="42">
        <v>350</v>
      </c>
      <c r="N147" s="25"/>
      <c r="O147" s="42">
        <v>350</v>
      </c>
      <c r="P147" s="25"/>
      <c r="Q147" s="63">
        <f t="shared" si="27"/>
        <v>0</v>
      </c>
      <c r="R147" s="139">
        <v>350</v>
      </c>
      <c r="S147" s="78" t="s">
        <v>221</v>
      </c>
      <c r="T147" s="25"/>
      <c r="U147" s="139"/>
      <c r="V147" s="25"/>
      <c r="W147" s="5"/>
    </row>
    <row r="148" spans="1:33" ht="16" customHeight="1" x14ac:dyDescent="0.2">
      <c r="A148" s="58">
        <f t="shared" si="23"/>
        <v>144</v>
      </c>
      <c r="B148" s="5" t="s">
        <v>172</v>
      </c>
      <c r="C148" s="4" t="s">
        <v>173</v>
      </c>
      <c r="D148" s="33">
        <v>2960</v>
      </c>
      <c r="E148" s="25"/>
      <c r="F148" s="33">
        <v>368.39</v>
      </c>
      <c r="G148" s="25"/>
      <c r="H148" s="34">
        <v>1000</v>
      </c>
      <c r="I148" s="25"/>
      <c r="J148" s="34">
        <v>100</v>
      </c>
      <c r="K148" s="25"/>
      <c r="L148" s="63">
        <f t="shared" si="26"/>
        <v>-0.9</v>
      </c>
      <c r="M148" s="42">
        <v>1000</v>
      </c>
      <c r="N148" s="25"/>
      <c r="O148" s="42">
        <v>0</v>
      </c>
      <c r="P148" s="25"/>
      <c r="Q148" s="63">
        <f t="shared" si="27"/>
        <v>-1</v>
      </c>
      <c r="R148" s="139">
        <v>1000</v>
      </c>
      <c r="S148" s="78" t="s">
        <v>221</v>
      </c>
      <c r="T148" s="25"/>
      <c r="U148" s="139"/>
      <c r="V148" s="25"/>
      <c r="W148" s="5" t="s">
        <v>276</v>
      </c>
    </row>
    <row r="149" spans="1:33" ht="16" customHeight="1" x14ac:dyDescent="0.2">
      <c r="A149" s="58">
        <f t="shared" si="23"/>
        <v>145</v>
      </c>
      <c r="B149" s="60" t="s">
        <v>59</v>
      </c>
      <c r="C149" s="6"/>
      <c r="D149" s="24"/>
      <c r="E149" s="24">
        <f>SUM(D140:D147)</f>
        <v>6750</v>
      </c>
      <c r="F149" s="24"/>
      <c r="G149" s="24">
        <f>SUM(F141:F148)</f>
        <v>4596.38</v>
      </c>
      <c r="H149" s="24"/>
      <c r="I149" s="24">
        <f>SUM(H141:H148)</f>
        <v>12100</v>
      </c>
      <c r="J149" s="24"/>
      <c r="K149" s="24">
        <f>SUM(J141:J148)</f>
        <v>7200</v>
      </c>
      <c r="L149" s="64">
        <f>IF(I149=0, "n/a",(K149-I149)/I149)</f>
        <v>-0.4049586776859504</v>
      </c>
      <c r="M149" s="24"/>
      <c r="N149" s="24">
        <f>SUM(M141:M148)</f>
        <v>6300</v>
      </c>
      <c r="O149" s="24"/>
      <c r="P149" s="24">
        <f>SUM(O141:O148)</f>
        <v>5700</v>
      </c>
      <c r="Q149" s="64">
        <f>IF(N149=0, "n/a",(P149-N149)/N149)</f>
        <v>-9.5238095238095233E-2</v>
      </c>
      <c r="R149" s="24"/>
      <c r="S149" s="24"/>
      <c r="T149" s="24">
        <f>SUM(R141:R148)</f>
        <v>6850</v>
      </c>
      <c r="U149" s="24"/>
      <c r="V149" s="24">
        <f>SUM(U141:U148)</f>
        <v>0</v>
      </c>
      <c r="W149" s="3"/>
      <c r="X149" s="7"/>
      <c r="Y149" s="7"/>
      <c r="Z149" s="7"/>
      <c r="AA149" s="7"/>
      <c r="AB149" s="7"/>
      <c r="AC149" s="7"/>
      <c r="AD149" s="7"/>
      <c r="AE149" s="7"/>
      <c r="AF149" s="7"/>
      <c r="AG149" s="7"/>
    </row>
    <row r="150" spans="1:33" ht="16" customHeight="1" x14ac:dyDescent="0.2">
      <c r="A150" s="58">
        <f t="shared" si="23"/>
        <v>146</v>
      </c>
      <c r="B150" s="61" t="s">
        <v>174</v>
      </c>
      <c r="C150" s="4" t="s">
        <v>175</v>
      </c>
      <c r="D150" s="33">
        <v>250</v>
      </c>
      <c r="E150" s="25"/>
      <c r="F150" s="33">
        <v>0</v>
      </c>
      <c r="G150" s="25"/>
      <c r="H150" s="34">
        <v>250</v>
      </c>
      <c r="I150" s="25"/>
      <c r="J150" s="34">
        <v>250</v>
      </c>
      <c r="K150" s="25"/>
      <c r="L150" s="63">
        <f>IF(H150=0, "n/a",(J150-H150)/H150)</f>
        <v>0</v>
      </c>
      <c r="M150" s="40">
        <v>250</v>
      </c>
      <c r="N150" s="25"/>
      <c r="O150" s="40">
        <v>250</v>
      </c>
      <c r="P150" s="25"/>
      <c r="Q150" s="63">
        <f>IF(M150=0, "n/a",(O150-M150)/M150)</f>
        <v>0</v>
      </c>
      <c r="R150" s="139"/>
      <c r="S150" s="25"/>
      <c r="T150" s="25"/>
      <c r="U150" s="139"/>
      <c r="V150" s="25"/>
      <c r="W150" s="5"/>
    </row>
    <row r="151" spans="1:33" ht="16" customHeight="1" x14ac:dyDescent="0.2">
      <c r="A151" s="58">
        <f t="shared" si="23"/>
        <v>147</v>
      </c>
      <c r="B151" s="61" t="s">
        <v>176</v>
      </c>
      <c r="C151" s="4"/>
      <c r="D151" s="33"/>
      <c r="E151" s="25"/>
      <c r="F151" s="33"/>
      <c r="G151" s="25"/>
      <c r="H151" s="34"/>
      <c r="I151" s="25"/>
      <c r="J151" s="34"/>
      <c r="K151" s="25"/>
      <c r="L151" s="25"/>
      <c r="M151" s="40"/>
      <c r="N151" s="25"/>
      <c r="O151" s="40"/>
      <c r="P151" s="25"/>
      <c r="Q151" s="25"/>
      <c r="R151" s="139"/>
      <c r="S151" s="25"/>
      <c r="T151" s="25"/>
      <c r="U151" s="139"/>
      <c r="V151" s="25"/>
      <c r="W151" s="5"/>
    </row>
    <row r="152" spans="1:33" ht="16" customHeight="1" x14ac:dyDescent="0.2">
      <c r="A152" s="58">
        <f t="shared" si="23"/>
        <v>148</v>
      </c>
      <c r="B152" s="5" t="s">
        <v>132</v>
      </c>
      <c r="C152" s="4"/>
      <c r="D152" s="33"/>
      <c r="E152" s="25"/>
      <c r="F152" s="33"/>
      <c r="G152" s="25"/>
      <c r="H152" s="34"/>
      <c r="I152" s="25"/>
      <c r="J152" s="34"/>
      <c r="K152" s="25"/>
      <c r="L152" s="25"/>
      <c r="M152" s="40"/>
      <c r="N152" s="25"/>
      <c r="O152" s="40"/>
      <c r="P152" s="25"/>
      <c r="Q152" s="25"/>
      <c r="R152" s="139"/>
      <c r="S152" s="25"/>
      <c r="T152" s="25"/>
      <c r="U152" s="139"/>
      <c r="V152" s="25"/>
      <c r="W152" s="5"/>
    </row>
    <row r="153" spans="1:33" ht="16" customHeight="1" x14ac:dyDescent="0.2">
      <c r="A153" s="58">
        <f t="shared" si="23"/>
        <v>149</v>
      </c>
      <c r="B153" s="60" t="s">
        <v>177</v>
      </c>
      <c r="C153" s="6"/>
      <c r="D153" s="24"/>
      <c r="E153" s="24">
        <f>SUM(D152)</f>
        <v>0</v>
      </c>
      <c r="F153" s="24"/>
      <c r="G153" s="24">
        <f>SUM(F152)</f>
        <v>0</v>
      </c>
      <c r="H153" s="24"/>
      <c r="I153" s="24">
        <f>SUM(H152)</f>
        <v>0</v>
      </c>
      <c r="J153" s="24"/>
      <c r="K153" s="24">
        <f>SUM(J152)</f>
        <v>0</v>
      </c>
      <c r="L153" s="64" t="str">
        <f>IF(I153=0, "n/a",(K153-I153)/I153)</f>
        <v>n/a</v>
      </c>
      <c r="M153" s="24"/>
      <c r="N153" s="24">
        <f>SUM(M152)</f>
        <v>0</v>
      </c>
      <c r="O153" s="24"/>
      <c r="P153" s="24">
        <f>SUM(O152)</f>
        <v>0</v>
      </c>
      <c r="Q153" s="64" t="str">
        <f>IF(N153=0, "n/a",(P153-N153)/N153)</f>
        <v>n/a</v>
      </c>
      <c r="R153" s="24"/>
      <c r="S153" s="24"/>
      <c r="T153" s="24">
        <f>SUM(R152)</f>
        <v>0</v>
      </c>
      <c r="U153" s="24"/>
      <c r="V153" s="24">
        <f>SUM(U152)</f>
        <v>0</v>
      </c>
      <c r="W153" s="3"/>
      <c r="X153" s="7"/>
      <c r="Y153" s="7"/>
      <c r="Z153" s="7"/>
      <c r="AA153" s="7"/>
      <c r="AB153" s="7"/>
      <c r="AC153" s="7"/>
      <c r="AD153" s="7"/>
      <c r="AE153" s="7"/>
      <c r="AF153" s="7"/>
      <c r="AG153" s="7"/>
    </row>
    <row r="154" spans="1:33" ht="16" customHeight="1" x14ac:dyDescent="0.2">
      <c r="A154" s="58">
        <f t="shared" si="23"/>
        <v>150</v>
      </c>
      <c r="B154" s="61" t="s">
        <v>178</v>
      </c>
      <c r="C154" s="4"/>
      <c r="D154" s="33"/>
      <c r="E154" s="25"/>
      <c r="F154" s="33"/>
      <c r="G154" s="25"/>
      <c r="H154" s="34"/>
      <c r="I154" s="25"/>
      <c r="J154" s="34"/>
      <c r="K154" s="25"/>
      <c r="L154" s="63"/>
      <c r="M154" s="40"/>
      <c r="N154" s="25"/>
      <c r="O154" s="40"/>
      <c r="P154" s="25"/>
      <c r="Q154" s="63"/>
      <c r="R154" s="139"/>
      <c r="S154" s="78"/>
      <c r="T154" s="25"/>
      <c r="U154" s="139"/>
      <c r="V154" s="25"/>
      <c r="W154" s="5"/>
    </row>
    <row r="155" spans="1:33" ht="16" customHeight="1" x14ac:dyDescent="0.2">
      <c r="A155" s="58">
        <f t="shared" si="23"/>
        <v>151</v>
      </c>
      <c r="B155" s="5" t="s">
        <v>132</v>
      </c>
      <c r="C155" s="4"/>
      <c r="D155" s="33">
        <v>90</v>
      </c>
      <c r="E155" s="25"/>
      <c r="F155" s="33">
        <v>0</v>
      </c>
      <c r="G155" s="25"/>
      <c r="H155" s="34">
        <v>90</v>
      </c>
      <c r="I155" s="25"/>
      <c r="J155" s="34">
        <v>90</v>
      </c>
      <c r="K155" s="25"/>
      <c r="L155" s="63">
        <f>IF(H155=0, "n/a",(J155-H155)/H155)</f>
        <v>0</v>
      </c>
      <c r="M155" s="40">
        <v>90</v>
      </c>
      <c r="N155" s="25"/>
      <c r="O155" s="40">
        <v>90</v>
      </c>
      <c r="P155" s="25"/>
      <c r="Q155" s="63">
        <f>IF(M155=0, "n/a",(O155-M155)/M155)</f>
        <v>0</v>
      </c>
      <c r="R155" s="139">
        <v>100</v>
      </c>
      <c r="S155" s="78" t="s">
        <v>221</v>
      </c>
      <c r="T155" s="25"/>
      <c r="U155" s="139"/>
      <c r="V155" s="25"/>
      <c r="W155" s="5"/>
    </row>
    <row r="156" spans="1:33" ht="16" customHeight="1" x14ac:dyDescent="0.2">
      <c r="A156" s="58">
        <f t="shared" si="23"/>
        <v>152</v>
      </c>
      <c r="B156" s="133" t="s">
        <v>293</v>
      </c>
      <c r="C156" s="4"/>
      <c r="D156" s="33"/>
      <c r="E156" s="25"/>
      <c r="F156" s="33"/>
      <c r="G156" s="25"/>
      <c r="H156" s="34"/>
      <c r="I156" s="25"/>
      <c r="J156" s="34"/>
      <c r="K156" s="25"/>
      <c r="L156" s="63"/>
      <c r="M156" s="40">
        <v>600</v>
      </c>
      <c r="N156" s="25"/>
      <c r="O156" s="40">
        <v>0</v>
      </c>
      <c r="P156" s="25"/>
      <c r="Q156" s="63"/>
      <c r="R156" s="139"/>
      <c r="S156" s="78"/>
      <c r="T156" s="25"/>
      <c r="U156" s="139"/>
      <c r="V156" s="25"/>
      <c r="W156" s="5"/>
    </row>
    <row r="157" spans="1:33" ht="16" customHeight="1" x14ac:dyDescent="0.2">
      <c r="A157" s="58">
        <f t="shared" si="23"/>
        <v>153</v>
      </c>
      <c r="B157" s="60" t="s">
        <v>278</v>
      </c>
      <c r="C157" s="6"/>
      <c r="D157" s="24"/>
      <c r="E157" s="24">
        <f>SUM(D154:D156)</f>
        <v>90</v>
      </c>
      <c r="F157" s="24"/>
      <c r="G157" s="24">
        <f>SUM(F154:F156)</f>
        <v>0</v>
      </c>
      <c r="H157" s="24"/>
      <c r="I157" s="24">
        <f>SUM(H154:H156)</f>
        <v>90</v>
      </c>
      <c r="J157" s="24"/>
      <c r="K157" s="24">
        <f>SUM(J154:J156)</f>
        <v>90</v>
      </c>
      <c r="L157" s="64">
        <f>IF(I157=0, "n/a",(K157-I157)/I157)</f>
        <v>0</v>
      </c>
      <c r="M157" s="24"/>
      <c r="N157" s="24">
        <f>SUM(M154:M156)</f>
        <v>690</v>
      </c>
      <c r="O157" s="24"/>
      <c r="P157" s="24">
        <f>SUM(O154:O156)</f>
        <v>90</v>
      </c>
      <c r="Q157" s="64">
        <f>IF(N157=0, "n/a",(P157-N157)/N157)</f>
        <v>-0.86956521739130432</v>
      </c>
      <c r="R157" s="24"/>
      <c r="S157" s="24"/>
      <c r="T157" s="24">
        <f>SUM(R154:R156)</f>
        <v>100</v>
      </c>
      <c r="U157" s="24"/>
      <c r="V157" s="24">
        <f>SUM(U154:U156)</f>
        <v>0</v>
      </c>
      <c r="W157" s="5"/>
    </row>
    <row r="158" spans="1:33" ht="16" customHeight="1" x14ac:dyDescent="0.2">
      <c r="A158" s="58">
        <f t="shared" si="23"/>
        <v>154</v>
      </c>
      <c r="B158" s="61" t="s">
        <v>179</v>
      </c>
      <c r="C158" s="4"/>
      <c r="D158" s="33"/>
      <c r="E158" s="25"/>
      <c r="F158" s="33"/>
      <c r="G158" s="25"/>
      <c r="H158" s="34"/>
      <c r="I158" s="25"/>
      <c r="J158" s="34"/>
      <c r="K158" s="25"/>
      <c r="L158" s="25"/>
      <c r="M158" s="40"/>
      <c r="N158" s="25"/>
      <c r="O158" s="40"/>
      <c r="P158" s="25"/>
      <c r="Q158" s="25"/>
      <c r="R158" s="139"/>
      <c r="S158" s="25"/>
      <c r="T158" s="25"/>
      <c r="U158" s="139"/>
      <c r="V158" s="25"/>
      <c r="W158" s="5"/>
    </row>
    <row r="159" spans="1:33" ht="16" customHeight="1" x14ac:dyDescent="0.2">
      <c r="A159" s="58">
        <f t="shared" si="23"/>
        <v>155</v>
      </c>
      <c r="B159" s="5" t="s">
        <v>132</v>
      </c>
      <c r="C159" s="4" t="s">
        <v>180</v>
      </c>
      <c r="D159" s="33">
        <v>800</v>
      </c>
      <c r="E159" s="25"/>
      <c r="F159" s="33">
        <v>1557.25</v>
      </c>
      <c r="G159" s="25"/>
      <c r="H159" s="34">
        <v>800</v>
      </c>
      <c r="I159" s="25"/>
      <c r="J159" s="34">
        <v>800</v>
      </c>
      <c r="K159" s="25"/>
      <c r="L159" s="63">
        <f>IF(H159=0, "n/a",(J159-H159)/H159)</f>
        <v>0</v>
      </c>
      <c r="M159" s="40">
        <v>600</v>
      </c>
      <c r="N159" s="25"/>
      <c r="O159" s="40">
        <v>600</v>
      </c>
      <c r="P159" s="25"/>
      <c r="Q159" s="63">
        <f>IF(M159=0, "n/a",(O159-M159)/M159)</f>
        <v>0</v>
      </c>
      <c r="R159" s="139">
        <v>300</v>
      </c>
      <c r="S159" s="78" t="s">
        <v>221</v>
      </c>
      <c r="T159" s="25"/>
      <c r="U159" s="139"/>
      <c r="V159" s="25"/>
      <c r="W159" s="5"/>
    </row>
    <row r="160" spans="1:33" ht="16" customHeight="1" x14ac:dyDescent="0.2">
      <c r="A160" s="58">
        <f t="shared" si="23"/>
        <v>156</v>
      </c>
      <c r="B160" s="5" t="s">
        <v>181</v>
      </c>
      <c r="C160" s="4"/>
      <c r="D160" s="33"/>
      <c r="E160" s="25"/>
      <c r="F160" s="33"/>
      <c r="G160" s="25"/>
      <c r="H160" s="34"/>
      <c r="I160" s="25"/>
      <c r="J160" s="34"/>
      <c r="K160" s="25"/>
      <c r="L160" s="25"/>
      <c r="M160" s="40"/>
      <c r="N160" s="25"/>
      <c r="O160" s="40"/>
      <c r="P160" s="25"/>
      <c r="Q160" s="25"/>
      <c r="R160" s="139"/>
      <c r="S160" s="25"/>
      <c r="T160" s="25"/>
      <c r="U160" s="139"/>
      <c r="V160" s="25"/>
      <c r="W160" s="5"/>
    </row>
    <row r="161" spans="1:33" ht="16" customHeight="1" x14ac:dyDescent="0.2">
      <c r="A161" s="58">
        <f t="shared" si="23"/>
        <v>157</v>
      </c>
      <c r="B161" s="5" t="s">
        <v>182</v>
      </c>
      <c r="C161" s="4"/>
      <c r="D161" s="33"/>
      <c r="E161" s="25"/>
      <c r="F161" s="33"/>
      <c r="G161" s="25"/>
      <c r="H161" s="34"/>
      <c r="I161" s="25"/>
      <c r="J161" s="34"/>
      <c r="K161" s="25"/>
      <c r="L161" s="25"/>
      <c r="M161" s="40"/>
      <c r="N161" s="25"/>
      <c r="O161" s="40"/>
      <c r="P161" s="25"/>
      <c r="Q161" s="25"/>
      <c r="R161" s="139"/>
      <c r="S161" s="25"/>
      <c r="T161" s="25"/>
      <c r="U161" s="139"/>
      <c r="V161" s="25"/>
      <c r="W161" s="5" t="s">
        <v>183</v>
      </c>
    </row>
    <row r="162" spans="1:33" ht="16" customHeight="1" x14ac:dyDescent="0.2">
      <c r="A162" s="58">
        <f>A161+1</f>
        <v>158</v>
      </c>
      <c r="B162" s="60" t="s">
        <v>184</v>
      </c>
      <c r="C162" s="6"/>
      <c r="D162" s="24"/>
      <c r="E162" s="24">
        <f>SUM(D159:D161)</f>
        <v>800</v>
      </c>
      <c r="F162" s="24"/>
      <c r="G162" s="24">
        <f>SUM(F159:F161)</f>
        <v>1557.25</v>
      </c>
      <c r="H162" s="24"/>
      <c r="I162" s="24">
        <f>SUM(H159:H161)</f>
        <v>800</v>
      </c>
      <c r="J162" s="24"/>
      <c r="K162" s="24">
        <f>SUM(J159:J161)</f>
        <v>800</v>
      </c>
      <c r="L162" s="64">
        <f>IF(I162=0, "n/a",(K162-I162)/I162)</f>
        <v>0</v>
      </c>
      <c r="M162" s="24"/>
      <c r="N162" s="24">
        <f>SUM(M159:M161)</f>
        <v>600</v>
      </c>
      <c r="O162" s="24"/>
      <c r="P162" s="24">
        <f>SUM(O159:O161)</f>
        <v>600</v>
      </c>
      <c r="Q162" s="64">
        <f>IF(N162=0, "n/a",(P162-N162)/N162)</f>
        <v>0</v>
      </c>
      <c r="R162" s="24"/>
      <c r="S162" s="24"/>
      <c r="T162" s="24">
        <f>SUM(R159:R161)</f>
        <v>300</v>
      </c>
      <c r="U162" s="24"/>
      <c r="V162" s="24">
        <f>SUM(U159:U161)</f>
        <v>0</v>
      </c>
      <c r="W162" s="3"/>
      <c r="X162" s="7"/>
      <c r="Y162" s="7"/>
      <c r="Z162" s="7"/>
      <c r="AA162" s="7"/>
      <c r="AB162" s="7"/>
      <c r="AC162" s="7"/>
      <c r="AD162" s="7"/>
      <c r="AE162" s="7"/>
      <c r="AF162" s="7"/>
      <c r="AG162" s="7"/>
    </row>
    <row r="163" spans="1:33" ht="8" customHeight="1" x14ac:dyDescent="0.2">
      <c r="A163" s="58"/>
      <c r="D163"/>
      <c r="W163" s="3"/>
      <c r="X163" s="7"/>
      <c r="Y163" s="7"/>
      <c r="Z163" s="7"/>
      <c r="AA163" s="7"/>
      <c r="AB163" s="7"/>
      <c r="AC163" s="7"/>
      <c r="AD163" s="7"/>
      <c r="AE163" s="7"/>
      <c r="AF163" s="7"/>
      <c r="AG163" s="7"/>
    </row>
    <row r="164" spans="1:33" s="71" customFormat="1" ht="20" customHeight="1" x14ac:dyDescent="0.2">
      <c r="A164" s="58">
        <f>A162+2</f>
        <v>160</v>
      </c>
      <c r="B164" s="65" t="s">
        <v>185</v>
      </c>
      <c r="C164" s="66"/>
      <c r="D164" s="67">
        <f>SUM(D48:D162)</f>
        <v>306847.08799999999</v>
      </c>
      <c r="E164" s="67"/>
      <c r="F164" s="67">
        <f>SUM(F48:F162)</f>
        <v>284138.18000000005</v>
      </c>
      <c r="G164" s="67"/>
      <c r="H164" s="67">
        <f>SUM(H47:H162)</f>
        <v>332438.46519999998</v>
      </c>
      <c r="I164" s="67"/>
      <c r="J164" s="67">
        <f>SUM(J47:J162)</f>
        <v>294588.46519999998</v>
      </c>
      <c r="K164" s="67"/>
      <c r="L164" s="68">
        <f>IF(H164=0, "n/a",(J164-H164)/H164)</f>
        <v>-0.11385565739881777</v>
      </c>
      <c r="M164" s="67">
        <f>SUM(M47:M162)</f>
        <v>363466.74</v>
      </c>
      <c r="N164" s="67"/>
      <c r="O164" s="67">
        <f>SUM(O47:O162)</f>
        <v>319956.74</v>
      </c>
      <c r="P164" s="67"/>
      <c r="Q164" s="68">
        <f>IF(M164=0, "n/a",(O164-M164)/M164)</f>
        <v>-0.11970833975070182</v>
      </c>
      <c r="R164" s="67">
        <f>SUM(R47:R162)</f>
        <v>296654</v>
      </c>
      <c r="S164" s="67"/>
      <c r="T164" s="67"/>
      <c r="U164" s="67">
        <f>SUM(U47:U162)</f>
        <v>0</v>
      </c>
      <c r="V164" s="67"/>
      <c r="W164" s="69"/>
      <c r="X164" s="70"/>
      <c r="Y164" s="70"/>
      <c r="Z164" s="70"/>
      <c r="AA164" s="70"/>
      <c r="AB164" s="70"/>
      <c r="AC164" s="70"/>
      <c r="AD164" s="70"/>
      <c r="AE164" s="70"/>
      <c r="AF164" s="70"/>
      <c r="AG164" s="70"/>
    </row>
    <row r="165" spans="1:33" ht="8" customHeight="1" x14ac:dyDescent="0.2">
      <c r="A165" s="58"/>
      <c r="D165"/>
      <c r="W165" s="3"/>
      <c r="X165" s="7"/>
      <c r="Y165" s="7"/>
      <c r="Z165" s="7"/>
      <c r="AA165" s="7"/>
      <c r="AB165" s="7"/>
      <c r="AC165" s="7"/>
      <c r="AD165" s="7"/>
      <c r="AE165" s="7"/>
      <c r="AF165" s="7"/>
      <c r="AG165" s="7"/>
    </row>
    <row r="166" spans="1:33" s="71" customFormat="1" ht="20" customHeight="1" x14ac:dyDescent="0.2">
      <c r="A166" s="58">
        <f>A164+2</f>
        <v>162</v>
      </c>
      <c r="B166" s="69" t="s">
        <v>292</v>
      </c>
      <c r="C166" s="72"/>
      <c r="D166" s="73">
        <f>D45-D164</f>
        <v>-20853.087999999989</v>
      </c>
      <c r="E166" s="74"/>
      <c r="F166" s="73">
        <f>F45-F164</f>
        <v>106065.41999999993</v>
      </c>
      <c r="G166" s="74"/>
      <c r="H166" s="75">
        <f>H45-H164</f>
        <v>-1583.4651999999769</v>
      </c>
      <c r="I166" s="74"/>
      <c r="J166" s="75">
        <f>J45-J164</f>
        <v>-4353.4651999999769</v>
      </c>
      <c r="K166" s="74"/>
      <c r="L166" s="74"/>
      <c r="M166" s="76">
        <f>M45-M164</f>
        <v>-5831.7399999999907</v>
      </c>
      <c r="N166" s="74"/>
      <c r="O166" s="76">
        <f>O45-O164</f>
        <v>39643.260000000009</v>
      </c>
      <c r="P166" s="74"/>
      <c r="Q166" s="74"/>
      <c r="R166" s="140">
        <f>R45-R164</f>
        <v>29411</v>
      </c>
      <c r="S166" s="74"/>
      <c r="T166" s="74"/>
      <c r="U166" s="140">
        <f>U45-U164</f>
        <v>0</v>
      </c>
      <c r="V166" s="74"/>
      <c r="W166" s="77"/>
    </row>
    <row r="167" spans="1:33" ht="9" customHeight="1" x14ac:dyDescent="0.2">
      <c r="B167" s="2"/>
      <c r="C167" s="19"/>
      <c r="D167" s="28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1"/>
    </row>
    <row r="168" spans="1:33" ht="15.75" customHeight="1" x14ac:dyDescent="0.2">
      <c r="C168" s="21"/>
      <c r="D168" s="29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124" t="s">
        <v>271</v>
      </c>
      <c r="Q168" s="21"/>
      <c r="R168" s="21"/>
      <c r="S168" s="21"/>
      <c r="T168" s="21"/>
      <c r="U168" s="21"/>
      <c r="V168" s="124" t="s">
        <v>271</v>
      </c>
      <c r="W168" s="126">
        <f ca="1">TODAY()</f>
        <v>46278</v>
      </c>
    </row>
    <row r="169" spans="1:33" ht="15.75" customHeight="1" x14ac:dyDescent="0.2">
      <c r="C169" s="21"/>
      <c r="D169" s="29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2"/>
    </row>
    <row r="170" spans="1:33" ht="15.75" customHeight="1" x14ac:dyDescent="0.2">
      <c r="C170" s="21"/>
      <c r="D170" s="29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2"/>
    </row>
    <row r="171" spans="1:33" s="79" customFormat="1" ht="18" customHeight="1" x14ac:dyDescent="0.2">
      <c r="A171" s="80"/>
      <c r="O171" s="81"/>
      <c r="P171" s="81"/>
      <c r="U171" s="81"/>
      <c r="V171" s="81"/>
    </row>
    <row r="172" spans="1:33" ht="15.75" customHeight="1" x14ac:dyDescent="0.2">
      <c r="O172" s="21"/>
      <c r="P172" s="21"/>
      <c r="U172" s="21"/>
      <c r="V172" s="21"/>
      <c r="W172" s="22"/>
    </row>
    <row r="173" spans="1:33" ht="15.75" customHeight="1" x14ac:dyDescent="0.2">
      <c r="O173" s="21"/>
      <c r="P173" s="21"/>
      <c r="U173" s="21"/>
      <c r="V173" s="21"/>
      <c r="W173" s="22"/>
    </row>
    <row r="174" spans="1:33" ht="15.75" customHeight="1" x14ac:dyDescent="0.2">
      <c r="O174" s="21"/>
      <c r="P174" s="21"/>
      <c r="U174" s="21"/>
      <c r="V174" s="21"/>
      <c r="W174" s="22"/>
    </row>
    <row r="175" spans="1:33" ht="15.75" customHeight="1" x14ac:dyDescent="0.2">
      <c r="O175" s="21"/>
      <c r="P175" s="21"/>
      <c r="U175" s="21" t="s">
        <v>168</v>
      </c>
      <c r="V175" s="21"/>
      <c r="W175" s="22"/>
    </row>
    <row r="176" spans="1:33" ht="15.75" customHeight="1" x14ac:dyDescent="0.2">
      <c r="O176" s="21"/>
      <c r="P176" s="21"/>
      <c r="U176" s="21"/>
      <c r="V176" s="21"/>
      <c r="W176" s="22"/>
    </row>
    <row r="177" spans="3:23" ht="15.75" customHeight="1" x14ac:dyDescent="0.2">
      <c r="O177" s="21"/>
      <c r="P177" s="21"/>
      <c r="U177" s="21"/>
      <c r="V177" s="21"/>
      <c r="W177" s="22"/>
    </row>
    <row r="178" spans="3:23" ht="15.75" customHeight="1" x14ac:dyDescent="0.2">
      <c r="O178" s="21"/>
      <c r="P178" s="21"/>
      <c r="U178" s="21"/>
      <c r="V178" s="21"/>
      <c r="W178" s="22"/>
    </row>
    <row r="179" spans="3:23" ht="15.75" customHeight="1" x14ac:dyDescent="0.2">
      <c r="O179" s="21"/>
      <c r="P179" s="21"/>
      <c r="U179" s="21"/>
      <c r="V179" s="21"/>
      <c r="W179" s="22"/>
    </row>
    <row r="180" spans="3:23" ht="15.75" customHeight="1" x14ac:dyDescent="0.2">
      <c r="O180" s="21"/>
      <c r="P180" s="21"/>
      <c r="U180" s="21"/>
      <c r="V180" s="21"/>
      <c r="W180" s="22"/>
    </row>
    <row r="181" spans="3:23" ht="15.75" customHeight="1" x14ac:dyDescent="0.2">
      <c r="O181" s="21"/>
      <c r="P181" s="21"/>
      <c r="U181" s="21"/>
      <c r="V181" s="21"/>
      <c r="W181" s="22"/>
    </row>
    <row r="182" spans="3:23" ht="15.75" customHeight="1" x14ac:dyDescent="0.2">
      <c r="O182" s="21"/>
      <c r="P182" s="21"/>
      <c r="U182" s="21"/>
      <c r="V182" s="21"/>
      <c r="W182" s="22"/>
    </row>
    <row r="183" spans="3:23" ht="15.75" customHeight="1" x14ac:dyDescent="0.2">
      <c r="O183" s="21"/>
      <c r="P183" s="21"/>
      <c r="U183" s="21"/>
      <c r="V183" s="21"/>
      <c r="W183" s="22"/>
    </row>
    <row r="184" spans="3:23" ht="15.75" customHeight="1" x14ac:dyDescent="0.2">
      <c r="O184" s="21"/>
      <c r="P184" s="21"/>
      <c r="U184" s="21"/>
      <c r="V184" s="21"/>
      <c r="W184" s="22"/>
    </row>
    <row r="185" spans="3:23" ht="15.75" customHeight="1" x14ac:dyDescent="0.2">
      <c r="O185" s="21"/>
      <c r="P185" s="21"/>
      <c r="U185" s="21"/>
      <c r="V185" s="21"/>
      <c r="W185" s="22"/>
    </row>
    <row r="186" spans="3:23" ht="15.75" customHeight="1" x14ac:dyDescent="0.2">
      <c r="O186" s="21"/>
      <c r="P186" s="21"/>
      <c r="U186" s="21"/>
      <c r="V186" s="21"/>
      <c r="W186" s="22"/>
    </row>
    <row r="187" spans="3:23" ht="15.75" customHeight="1" x14ac:dyDescent="0.2">
      <c r="O187" s="21"/>
      <c r="P187" s="21"/>
      <c r="U187" s="21"/>
      <c r="V187" s="21"/>
      <c r="W187" s="22"/>
    </row>
    <row r="188" spans="3:23" ht="15.75" customHeight="1" x14ac:dyDescent="0.2">
      <c r="C188" s="21"/>
      <c r="D188" s="29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2"/>
    </row>
    <row r="189" spans="3:23" ht="15.75" customHeight="1" x14ac:dyDescent="0.2">
      <c r="C189" s="21"/>
      <c r="D189" s="29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2"/>
    </row>
    <row r="190" spans="3:23" ht="15.75" customHeight="1" x14ac:dyDescent="0.2">
      <c r="C190" s="21"/>
      <c r="D190" s="29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2"/>
    </row>
    <row r="191" spans="3:23" ht="15.75" customHeight="1" x14ac:dyDescent="0.2">
      <c r="C191" s="21"/>
      <c r="D191" s="29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2"/>
    </row>
    <row r="192" spans="3:23" ht="15.75" customHeight="1" x14ac:dyDescent="0.2">
      <c r="C192" s="21"/>
      <c r="D192" s="29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2"/>
    </row>
    <row r="193" spans="3:23" ht="15.75" customHeight="1" x14ac:dyDescent="0.2">
      <c r="C193" s="21"/>
      <c r="D193" s="29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2"/>
    </row>
    <row r="194" spans="3:23" ht="15.75" customHeight="1" x14ac:dyDescent="0.2">
      <c r="C194" s="21"/>
      <c r="D194" s="29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2"/>
    </row>
    <row r="195" spans="3:23" ht="15.75" customHeight="1" x14ac:dyDescent="0.2">
      <c r="C195" s="21"/>
      <c r="D195" s="29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2"/>
    </row>
    <row r="196" spans="3:23" ht="15.75" customHeight="1" x14ac:dyDescent="0.2">
      <c r="C196" s="21"/>
      <c r="D196" s="29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2"/>
    </row>
    <row r="197" spans="3:23" ht="15.75" customHeight="1" x14ac:dyDescent="0.2">
      <c r="C197" s="21"/>
      <c r="D197" s="29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2"/>
    </row>
    <row r="198" spans="3:23" ht="15.75" customHeight="1" x14ac:dyDescent="0.2">
      <c r="C198" s="21"/>
      <c r="D198" s="29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2"/>
    </row>
    <row r="199" spans="3:23" ht="15.75" customHeight="1" x14ac:dyDescent="0.2">
      <c r="C199" s="21"/>
      <c r="D199" s="29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2"/>
    </row>
    <row r="200" spans="3:23" ht="15.75" customHeight="1" x14ac:dyDescent="0.2">
      <c r="C200" s="21"/>
      <c r="D200" s="29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2"/>
    </row>
    <row r="201" spans="3:23" ht="15.75" customHeight="1" x14ac:dyDescent="0.2">
      <c r="C201" s="21"/>
      <c r="D201" s="29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2"/>
    </row>
    <row r="202" spans="3:23" ht="15.75" customHeight="1" x14ac:dyDescent="0.2">
      <c r="C202" s="21"/>
      <c r="D202" s="29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2"/>
    </row>
    <row r="203" spans="3:23" ht="15.75" customHeight="1" x14ac:dyDescent="0.2">
      <c r="C203" s="21"/>
      <c r="D203" s="29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2"/>
    </row>
    <row r="204" spans="3:23" ht="15.75" customHeight="1" x14ac:dyDescent="0.2">
      <c r="C204" s="21"/>
      <c r="D204" s="29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2"/>
    </row>
    <row r="205" spans="3:23" ht="15.75" customHeight="1" x14ac:dyDescent="0.2">
      <c r="C205" s="21"/>
      <c r="D205" s="29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2"/>
    </row>
    <row r="206" spans="3:23" ht="15.75" customHeight="1" x14ac:dyDescent="0.2">
      <c r="C206" s="21"/>
      <c r="D206" s="29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2"/>
    </row>
    <row r="207" spans="3:23" ht="15.75" customHeight="1" x14ac:dyDescent="0.2">
      <c r="C207" s="21"/>
      <c r="D207" s="29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2"/>
    </row>
    <row r="208" spans="3:23" ht="15.75" customHeight="1" x14ac:dyDescent="0.2">
      <c r="C208" s="21"/>
      <c r="D208" s="29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2"/>
    </row>
    <row r="209" spans="3:23" ht="15.75" customHeight="1" x14ac:dyDescent="0.2">
      <c r="C209" s="21"/>
      <c r="D209" s="29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2"/>
    </row>
    <row r="210" spans="3:23" ht="15.75" customHeight="1" x14ac:dyDescent="0.2">
      <c r="C210" s="21"/>
      <c r="D210" s="29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2"/>
    </row>
    <row r="211" spans="3:23" ht="15.75" customHeight="1" x14ac:dyDescent="0.2">
      <c r="C211" s="21"/>
      <c r="D211" s="29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2"/>
    </row>
    <row r="212" spans="3:23" ht="15.75" customHeight="1" x14ac:dyDescent="0.2">
      <c r="C212" s="21"/>
      <c r="D212" s="29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2"/>
    </row>
    <row r="213" spans="3:23" ht="15.75" customHeight="1" x14ac:dyDescent="0.2">
      <c r="C213" s="21"/>
      <c r="D213" s="29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2"/>
    </row>
    <row r="214" spans="3:23" ht="15.75" customHeight="1" x14ac:dyDescent="0.2">
      <c r="C214" s="21"/>
      <c r="D214" s="29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2"/>
    </row>
    <row r="215" spans="3:23" ht="15.75" customHeight="1" x14ac:dyDescent="0.2">
      <c r="C215" s="21"/>
      <c r="D215" s="29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2"/>
    </row>
    <row r="216" spans="3:23" ht="15.75" customHeight="1" x14ac:dyDescent="0.2">
      <c r="C216" s="21"/>
      <c r="D216" s="29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2"/>
    </row>
    <row r="217" spans="3:23" ht="15.75" customHeight="1" x14ac:dyDescent="0.2">
      <c r="C217" s="21"/>
      <c r="D217" s="29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2"/>
    </row>
    <row r="218" spans="3:23" ht="15.75" customHeight="1" x14ac:dyDescent="0.2">
      <c r="C218" s="21"/>
      <c r="D218" s="29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2"/>
    </row>
    <row r="219" spans="3:23" ht="15.75" customHeight="1" x14ac:dyDescent="0.2">
      <c r="C219" s="21"/>
      <c r="D219" s="29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2"/>
    </row>
    <row r="220" spans="3:23" ht="15.75" customHeight="1" x14ac:dyDescent="0.2">
      <c r="C220" s="21"/>
      <c r="D220" s="29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2"/>
    </row>
    <row r="221" spans="3:23" ht="15.75" customHeight="1" x14ac:dyDescent="0.2">
      <c r="C221" s="21"/>
      <c r="D221" s="29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2"/>
    </row>
    <row r="222" spans="3:23" ht="15.75" customHeight="1" x14ac:dyDescent="0.2">
      <c r="C222" s="21"/>
      <c r="D222" s="29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2"/>
    </row>
    <row r="223" spans="3:23" ht="15.75" customHeight="1" x14ac:dyDescent="0.2">
      <c r="C223" s="21"/>
      <c r="D223" s="29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2"/>
    </row>
    <row r="224" spans="3:23" ht="15.75" customHeight="1" x14ac:dyDescent="0.2">
      <c r="C224" s="21"/>
      <c r="D224" s="29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2"/>
    </row>
    <row r="225" spans="3:23" ht="15.75" customHeight="1" x14ac:dyDescent="0.2">
      <c r="C225" s="21"/>
      <c r="D225" s="29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2"/>
    </row>
    <row r="226" spans="3:23" ht="15.75" customHeight="1" x14ac:dyDescent="0.2">
      <c r="C226" s="21"/>
      <c r="D226" s="29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2"/>
    </row>
    <row r="227" spans="3:23" ht="15.75" customHeight="1" x14ac:dyDescent="0.2">
      <c r="C227" s="21"/>
      <c r="D227" s="29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2"/>
    </row>
    <row r="228" spans="3:23" ht="15.75" customHeight="1" x14ac:dyDescent="0.2">
      <c r="C228" s="21"/>
      <c r="D228" s="29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2"/>
    </row>
    <row r="229" spans="3:23" ht="15.75" customHeight="1" x14ac:dyDescent="0.2">
      <c r="C229" s="21"/>
      <c r="D229" s="29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2"/>
    </row>
    <row r="230" spans="3:23" ht="15.75" customHeight="1" x14ac:dyDescent="0.2">
      <c r="C230" s="21"/>
      <c r="D230" s="29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2"/>
    </row>
    <row r="231" spans="3:23" ht="15.75" customHeight="1" x14ac:dyDescent="0.2">
      <c r="C231" s="21"/>
      <c r="D231" s="29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2"/>
    </row>
    <row r="232" spans="3:23" ht="15.75" customHeight="1" x14ac:dyDescent="0.2">
      <c r="C232" s="21"/>
      <c r="D232" s="29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2"/>
    </row>
    <row r="233" spans="3:23" ht="15.75" customHeight="1" x14ac:dyDescent="0.2">
      <c r="C233" s="21"/>
      <c r="D233" s="29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2"/>
    </row>
    <row r="234" spans="3:23" ht="15.75" customHeight="1" x14ac:dyDescent="0.2">
      <c r="C234" s="21"/>
      <c r="D234" s="29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2"/>
    </row>
    <row r="235" spans="3:23" ht="15.75" customHeight="1" x14ac:dyDescent="0.2">
      <c r="C235" s="21"/>
      <c r="D235" s="29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2"/>
    </row>
    <row r="236" spans="3:23" ht="15.75" customHeight="1" x14ac:dyDescent="0.2">
      <c r="C236" s="21"/>
      <c r="D236" s="29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2"/>
    </row>
    <row r="237" spans="3:23" ht="15.75" customHeight="1" x14ac:dyDescent="0.2">
      <c r="C237" s="21"/>
      <c r="D237" s="29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2"/>
    </row>
    <row r="238" spans="3:23" ht="15.75" customHeight="1" x14ac:dyDescent="0.2">
      <c r="C238" s="21"/>
      <c r="D238" s="29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2"/>
    </row>
    <row r="239" spans="3:23" ht="15.75" customHeight="1" x14ac:dyDescent="0.2">
      <c r="C239" s="21"/>
      <c r="D239" s="29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2"/>
    </row>
    <row r="240" spans="3:23" ht="15.75" customHeight="1" x14ac:dyDescent="0.2">
      <c r="C240" s="21"/>
      <c r="D240" s="29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2"/>
    </row>
    <row r="241" spans="3:23" ht="15.75" customHeight="1" x14ac:dyDescent="0.2">
      <c r="C241" s="21"/>
      <c r="D241" s="29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2"/>
    </row>
    <row r="242" spans="3:23" ht="15.75" customHeight="1" x14ac:dyDescent="0.2">
      <c r="C242" s="21"/>
      <c r="D242" s="29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2"/>
    </row>
    <row r="243" spans="3:23" ht="15.75" customHeight="1" x14ac:dyDescent="0.2">
      <c r="C243" s="21"/>
      <c r="D243" s="29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2"/>
    </row>
    <row r="244" spans="3:23" ht="15.75" customHeight="1" x14ac:dyDescent="0.2">
      <c r="C244" s="21"/>
      <c r="D244" s="29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2"/>
    </row>
    <row r="245" spans="3:23" ht="15.75" customHeight="1" x14ac:dyDescent="0.2">
      <c r="C245" s="21"/>
      <c r="D245" s="29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2"/>
    </row>
    <row r="246" spans="3:23" ht="15.75" customHeight="1" x14ac:dyDescent="0.2">
      <c r="C246" s="21"/>
      <c r="D246" s="29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2"/>
    </row>
    <row r="247" spans="3:23" ht="15.75" customHeight="1" x14ac:dyDescent="0.2">
      <c r="C247" s="21"/>
      <c r="D247" s="29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2"/>
    </row>
    <row r="248" spans="3:23" ht="15.75" customHeight="1" x14ac:dyDescent="0.2">
      <c r="C248" s="21"/>
      <c r="D248" s="29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2"/>
    </row>
    <row r="249" spans="3:23" ht="15.75" customHeight="1" x14ac:dyDescent="0.2">
      <c r="C249" s="21"/>
      <c r="D249" s="29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2"/>
    </row>
    <row r="250" spans="3:23" ht="15.75" customHeight="1" x14ac:dyDescent="0.2">
      <c r="C250" s="21"/>
      <c r="D250" s="29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2"/>
    </row>
    <row r="251" spans="3:23" ht="15.75" customHeight="1" x14ac:dyDescent="0.2">
      <c r="C251" s="21"/>
      <c r="D251" s="29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2"/>
    </row>
    <row r="252" spans="3:23" ht="15.75" customHeight="1" x14ac:dyDescent="0.2">
      <c r="C252" s="21"/>
      <c r="D252" s="29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2"/>
    </row>
    <row r="253" spans="3:23" ht="15.75" customHeight="1" x14ac:dyDescent="0.2">
      <c r="C253" s="21"/>
      <c r="D253" s="29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2"/>
    </row>
    <row r="254" spans="3:23" ht="15.75" customHeight="1" x14ac:dyDescent="0.2">
      <c r="C254" s="21"/>
      <c r="D254" s="29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2"/>
    </row>
    <row r="255" spans="3:23" ht="15.75" customHeight="1" x14ac:dyDescent="0.2">
      <c r="C255" s="21"/>
      <c r="D255" s="29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2"/>
    </row>
    <row r="256" spans="3:23" ht="15.75" customHeight="1" x14ac:dyDescent="0.2">
      <c r="C256" s="21"/>
      <c r="D256" s="29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2"/>
    </row>
    <row r="257" spans="3:23" ht="15.75" customHeight="1" x14ac:dyDescent="0.2">
      <c r="C257" s="21"/>
      <c r="D257" s="29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2"/>
    </row>
    <row r="258" spans="3:23" ht="15.75" customHeight="1" x14ac:dyDescent="0.2">
      <c r="C258" s="21"/>
      <c r="D258" s="29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2"/>
    </row>
    <row r="259" spans="3:23" ht="15.75" customHeight="1" x14ac:dyDescent="0.2">
      <c r="C259" s="21"/>
      <c r="D259" s="29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2"/>
    </row>
    <row r="260" spans="3:23" ht="15.75" customHeight="1" x14ac:dyDescent="0.2">
      <c r="C260" s="21"/>
      <c r="D260" s="29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2"/>
    </row>
    <row r="261" spans="3:23" ht="15.75" customHeight="1" x14ac:dyDescent="0.2">
      <c r="C261" s="21"/>
      <c r="D261" s="29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2"/>
    </row>
    <row r="262" spans="3:23" ht="15.75" customHeight="1" x14ac:dyDescent="0.2">
      <c r="C262" s="21"/>
      <c r="D262" s="29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2"/>
    </row>
    <row r="263" spans="3:23" ht="15.75" customHeight="1" x14ac:dyDescent="0.2">
      <c r="C263" s="21"/>
      <c r="D263" s="29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2"/>
    </row>
    <row r="264" spans="3:23" ht="15.75" customHeight="1" x14ac:dyDescent="0.2">
      <c r="C264" s="21"/>
      <c r="D264" s="29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2"/>
    </row>
    <row r="265" spans="3:23" ht="15.75" customHeight="1" x14ac:dyDescent="0.2">
      <c r="C265" s="21"/>
      <c r="D265" s="29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2"/>
    </row>
    <row r="266" spans="3:23" ht="15.75" customHeight="1" x14ac:dyDescent="0.2">
      <c r="C266" s="21"/>
      <c r="D266" s="29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2"/>
    </row>
    <row r="267" spans="3:23" ht="15.75" customHeight="1" x14ac:dyDescent="0.2">
      <c r="C267" s="21"/>
      <c r="D267" s="29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2"/>
    </row>
    <row r="268" spans="3:23" ht="15.75" customHeight="1" x14ac:dyDescent="0.2">
      <c r="C268" s="21"/>
      <c r="D268" s="29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2"/>
    </row>
    <row r="269" spans="3:23" ht="15.75" customHeight="1" x14ac:dyDescent="0.2">
      <c r="C269" s="21"/>
      <c r="D269" s="29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2"/>
    </row>
    <row r="270" spans="3:23" ht="15.75" customHeight="1" x14ac:dyDescent="0.2">
      <c r="C270" s="21"/>
      <c r="D270" s="29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2"/>
    </row>
    <row r="271" spans="3:23" ht="15.75" customHeight="1" x14ac:dyDescent="0.2">
      <c r="C271" s="21"/>
      <c r="D271" s="29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2"/>
    </row>
    <row r="272" spans="3:23" ht="15.75" customHeight="1" x14ac:dyDescent="0.2">
      <c r="C272" s="21"/>
      <c r="D272" s="29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2"/>
    </row>
    <row r="273" spans="3:23" ht="15.75" customHeight="1" x14ac:dyDescent="0.2">
      <c r="C273" s="21"/>
      <c r="D273" s="29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2"/>
    </row>
    <row r="274" spans="3:23" ht="15.75" customHeight="1" x14ac:dyDescent="0.2">
      <c r="C274" s="21"/>
      <c r="D274" s="29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2"/>
    </row>
    <row r="275" spans="3:23" ht="15.75" customHeight="1" x14ac:dyDescent="0.2">
      <c r="C275" s="21"/>
      <c r="D275" s="29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2"/>
    </row>
    <row r="276" spans="3:23" ht="15.75" customHeight="1" x14ac:dyDescent="0.2">
      <c r="C276" s="21"/>
      <c r="D276" s="29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2"/>
    </row>
    <row r="277" spans="3:23" ht="15.75" customHeight="1" x14ac:dyDescent="0.2">
      <c r="C277" s="21"/>
      <c r="D277" s="29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2"/>
    </row>
    <row r="278" spans="3:23" ht="15.75" customHeight="1" x14ac:dyDescent="0.2">
      <c r="C278" s="21"/>
      <c r="D278" s="29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2"/>
    </row>
    <row r="279" spans="3:23" ht="15.75" customHeight="1" x14ac:dyDescent="0.2">
      <c r="C279" s="21"/>
      <c r="D279" s="29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2"/>
    </row>
    <row r="280" spans="3:23" ht="15.75" customHeight="1" x14ac:dyDescent="0.2">
      <c r="C280" s="21"/>
      <c r="D280" s="29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2"/>
    </row>
    <row r="281" spans="3:23" ht="15.75" customHeight="1" x14ac:dyDescent="0.2">
      <c r="C281" s="21"/>
      <c r="D281" s="29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2"/>
    </row>
    <row r="282" spans="3:23" ht="15.75" customHeight="1" x14ac:dyDescent="0.2">
      <c r="C282" s="21"/>
      <c r="D282" s="29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2"/>
    </row>
    <row r="283" spans="3:23" ht="15.75" customHeight="1" x14ac:dyDescent="0.2">
      <c r="C283" s="21"/>
      <c r="D283" s="29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2"/>
    </row>
    <row r="284" spans="3:23" ht="15.75" customHeight="1" x14ac:dyDescent="0.2">
      <c r="C284" s="21"/>
      <c r="D284" s="29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2"/>
    </row>
    <row r="285" spans="3:23" ht="15.75" customHeight="1" x14ac:dyDescent="0.2">
      <c r="C285" s="21"/>
      <c r="D285" s="29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2"/>
    </row>
    <row r="286" spans="3:23" ht="15.75" customHeight="1" x14ac:dyDescent="0.2">
      <c r="C286" s="21"/>
      <c r="D286" s="29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2"/>
    </row>
    <row r="287" spans="3:23" ht="15.75" customHeight="1" x14ac:dyDescent="0.2">
      <c r="C287" s="21"/>
      <c r="D287" s="29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2"/>
    </row>
    <row r="288" spans="3:23" ht="15.75" customHeight="1" x14ac:dyDescent="0.2">
      <c r="C288" s="21"/>
      <c r="D288" s="29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2"/>
    </row>
    <row r="289" spans="3:23" ht="15.75" customHeight="1" x14ac:dyDescent="0.2">
      <c r="C289" s="21"/>
      <c r="D289" s="29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2"/>
    </row>
    <row r="290" spans="3:23" ht="15.75" customHeight="1" x14ac:dyDescent="0.2">
      <c r="C290" s="21"/>
      <c r="D290" s="29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2"/>
    </row>
    <row r="291" spans="3:23" ht="15.75" customHeight="1" x14ac:dyDescent="0.2">
      <c r="C291" s="21"/>
      <c r="D291" s="29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2"/>
    </row>
    <row r="292" spans="3:23" ht="15.75" customHeight="1" x14ac:dyDescent="0.2">
      <c r="C292" s="21"/>
      <c r="D292" s="29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2"/>
    </row>
    <row r="293" spans="3:23" ht="15.75" customHeight="1" x14ac:dyDescent="0.2">
      <c r="C293" s="21"/>
      <c r="D293" s="29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2"/>
    </row>
    <row r="294" spans="3:23" ht="15.75" customHeight="1" x14ac:dyDescent="0.2">
      <c r="C294" s="21"/>
      <c r="D294" s="29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2"/>
    </row>
    <row r="295" spans="3:23" ht="15.75" customHeight="1" x14ac:dyDescent="0.2">
      <c r="C295" s="21"/>
      <c r="D295" s="29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2"/>
    </row>
    <row r="296" spans="3:23" ht="15.75" customHeight="1" x14ac:dyDescent="0.2">
      <c r="C296" s="21"/>
      <c r="D296" s="29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2"/>
    </row>
    <row r="297" spans="3:23" ht="15.75" customHeight="1" x14ac:dyDescent="0.2">
      <c r="C297" s="21"/>
      <c r="D297" s="29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2"/>
    </row>
    <row r="298" spans="3:23" ht="15.75" customHeight="1" x14ac:dyDescent="0.2">
      <c r="C298" s="21"/>
      <c r="D298" s="29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2"/>
    </row>
    <row r="299" spans="3:23" ht="15.75" customHeight="1" x14ac:dyDescent="0.2">
      <c r="C299" s="21"/>
      <c r="D299" s="29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2"/>
    </row>
    <row r="300" spans="3:23" ht="15.75" customHeight="1" x14ac:dyDescent="0.2">
      <c r="C300" s="21"/>
      <c r="D300" s="29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2"/>
    </row>
    <row r="301" spans="3:23" ht="15.75" customHeight="1" x14ac:dyDescent="0.2">
      <c r="C301" s="21"/>
      <c r="D301" s="29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2"/>
    </row>
    <row r="302" spans="3:23" ht="15.75" customHeight="1" x14ac:dyDescent="0.2">
      <c r="C302" s="21"/>
      <c r="D302" s="29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2"/>
    </row>
    <row r="303" spans="3:23" ht="15.75" customHeight="1" x14ac:dyDescent="0.2">
      <c r="C303" s="21"/>
      <c r="D303" s="29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2"/>
    </row>
    <row r="304" spans="3:23" ht="15.75" customHeight="1" x14ac:dyDescent="0.2">
      <c r="C304" s="21"/>
      <c r="D304" s="29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2"/>
    </row>
    <row r="305" spans="3:23" ht="15.75" customHeight="1" x14ac:dyDescent="0.2">
      <c r="C305" s="21"/>
      <c r="D305" s="29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2"/>
    </row>
    <row r="306" spans="3:23" ht="15.75" customHeight="1" x14ac:dyDescent="0.2">
      <c r="C306" s="21"/>
      <c r="D306" s="29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2"/>
    </row>
    <row r="307" spans="3:23" ht="15.75" customHeight="1" x14ac:dyDescent="0.2">
      <c r="C307" s="21"/>
      <c r="D307" s="29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2"/>
    </row>
    <row r="308" spans="3:23" ht="15.75" customHeight="1" x14ac:dyDescent="0.2">
      <c r="C308" s="21"/>
      <c r="D308" s="29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2"/>
    </row>
    <row r="309" spans="3:23" ht="15.75" customHeight="1" x14ac:dyDescent="0.2">
      <c r="C309" s="21"/>
      <c r="D309" s="29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2"/>
    </row>
    <row r="310" spans="3:23" ht="15.75" customHeight="1" x14ac:dyDescent="0.2">
      <c r="C310" s="21"/>
      <c r="D310" s="29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2"/>
    </row>
    <row r="311" spans="3:23" ht="15.75" customHeight="1" x14ac:dyDescent="0.2">
      <c r="C311" s="21"/>
      <c r="D311" s="29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2"/>
    </row>
    <row r="312" spans="3:23" ht="15.75" customHeight="1" x14ac:dyDescent="0.2">
      <c r="C312" s="21"/>
      <c r="D312" s="29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2"/>
    </row>
    <row r="313" spans="3:23" ht="15.75" customHeight="1" x14ac:dyDescent="0.2">
      <c r="C313" s="21"/>
      <c r="D313" s="29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2"/>
    </row>
    <row r="314" spans="3:23" ht="15.75" customHeight="1" x14ac:dyDescent="0.2">
      <c r="C314" s="21"/>
      <c r="D314" s="29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2"/>
    </row>
    <row r="315" spans="3:23" ht="15.75" customHeight="1" x14ac:dyDescent="0.2">
      <c r="C315" s="21"/>
      <c r="D315" s="29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2"/>
    </row>
    <row r="316" spans="3:23" ht="15.75" customHeight="1" x14ac:dyDescent="0.2">
      <c r="C316" s="21"/>
      <c r="D316" s="29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2"/>
    </row>
    <row r="317" spans="3:23" ht="15.75" customHeight="1" x14ac:dyDescent="0.2">
      <c r="C317" s="21"/>
      <c r="D317" s="29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2"/>
    </row>
    <row r="318" spans="3:23" ht="15.75" customHeight="1" x14ac:dyDescent="0.2">
      <c r="C318" s="21"/>
      <c r="D318" s="29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2"/>
    </row>
    <row r="319" spans="3:23" ht="15.75" customHeight="1" x14ac:dyDescent="0.2">
      <c r="C319" s="21"/>
      <c r="D319" s="29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2"/>
    </row>
    <row r="320" spans="3:23" ht="15.75" customHeight="1" x14ac:dyDescent="0.2">
      <c r="C320" s="21"/>
      <c r="D320" s="29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2"/>
    </row>
    <row r="321" spans="3:23" ht="15.75" customHeight="1" x14ac:dyDescent="0.2">
      <c r="C321" s="21"/>
      <c r="D321" s="29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2"/>
    </row>
    <row r="322" spans="3:23" ht="15.75" customHeight="1" x14ac:dyDescent="0.2">
      <c r="C322" s="21"/>
      <c r="D322" s="29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2"/>
    </row>
    <row r="323" spans="3:23" ht="15.75" customHeight="1" x14ac:dyDescent="0.2">
      <c r="C323" s="21"/>
      <c r="D323" s="29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2"/>
    </row>
    <row r="324" spans="3:23" ht="15.75" customHeight="1" x14ac:dyDescent="0.2">
      <c r="C324" s="21"/>
      <c r="D324" s="29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2"/>
    </row>
    <row r="325" spans="3:23" ht="15.75" customHeight="1" x14ac:dyDescent="0.2">
      <c r="C325" s="21"/>
      <c r="D325" s="29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2"/>
    </row>
    <row r="326" spans="3:23" ht="15.75" customHeight="1" x14ac:dyDescent="0.2">
      <c r="C326" s="21"/>
      <c r="D326" s="29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2"/>
    </row>
    <row r="327" spans="3:23" ht="15.75" customHeight="1" x14ac:dyDescent="0.2">
      <c r="C327" s="21"/>
      <c r="D327" s="29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2"/>
    </row>
    <row r="328" spans="3:23" ht="15.75" customHeight="1" x14ac:dyDescent="0.2">
      <c r="C328" s="21"/>
      <c r="D328" s="29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2"/>
    </row>
    <row r="329" spans="3:23" ht="15.75" customHeight="1" x14ac:dyDescent="0.2">
      <c r="C329" s="21"/>
      <c r="D329" s="29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2"/>
    </row>
    <row r="330" spans="3:23" ht="15.75" customHeight="1" x14ac:dyDescent="0.2">
      <c r="C330" s="21"/>
      <c r="D330" s="29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2"/>
    </row>
    <row r="331" spans="3:23" ht="15.75" customHeight="1" x14ac:dyDescent="0.2">
      <c r="C331" s="21"/>
      <c r="D331" s="29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2"/>
    </row>
    <row r="332" spans="3:23" ht="15.75" customHeight="1" x14ac:dyDescent="0.2">
      <c r="C332" s="21"/>
      <c r="D332" s="29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2"/>
    </row>
    <row r="333" spans="3:23" ht="15.75" customHeight="1" x14ac:dyDescent="0.2">
      <c r="C333" s="21"/>
      <c r="D333" s="29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2"/>
    </row>
    <row r="334" spans="3:23" ht="15.75" customHeight="1" x14ac:dyDescent="0.2">
      <c r="C334" s="21"/>
      <c r="D334" s="29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2"/>
    </row>
    <row r="335" spans="3:23" ht="15.75" customHeight="1" x14ac:dyDescent="0.2">
      <c r="C335" s="21"/>
      <c r="D335" s="29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2"/>
    </row>
    <row r="336" spans="3:23" ht="15.75" customHeight="1" x14ac:dyDescent="0.2">
      <c r="C336" s="21"/>
      <c r="D336" s="29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2"/>
    </row>
    <row r="337" spans="3:23" ht="15.75" customHeight="1" x14ac:dyDescent="0.2">
      <c r="C337" s="21"/>
      <c r="D337" s="29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2"/>
    </row>
    <row r="338" spans="3:23" ht="15.75" customHeight="1" x14ac:dyDescent="0.2">
      <c r="C338" s="21"/>
      <c r="D338" s="29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2"/>
    </row>
    <row r="339" spans="3:23" ht="15.75" customHeight="1" x14ac:dyDescent="0.2">
      <c r="C339" s="21"/>
      <c r="D339" s="29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2"/>
    </row>
    <row r="340" spans="3:23" ht="15.75" customHeight="1" x14ac:dyDescent="0.2">
      <c r="C340" s="21"/>
      <c r="D340" s="29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2"/>
    </row>
    <row r="341" spans="3:23" ht="15.75" customHeight="1" x14ac:dyDescent="0.2">
      <c r="C341" s="21"/>
      <c r="D341" s="29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2"/>
    </row>
    <row r="342" spans="3:23" ht="15.75" customHeight="1" x14ac:dyDescent="0.2">
      <c r="C342" s="21"/>
      <c r="D342" s="29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2"/>
    </row>
    <row r="343" spans="3:23" ht="15.75" customHeight="1" x14ac:dyDescent="0.2">
      <c r="C343" s="21"/>
      <c r="D343" s="29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2"/>
    </row>
    <row r="344" spans="3:23" ht="15.75" customHeight="1" x14ac:dyDescent="0.2">
      <c r="C344" s="21"/>
      <c r="D344" s="29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2"/>
    </row>
    <row r="345" spans="3:23" ht="15.75" customHeight="1" x14ac:dyDescent="0.2">
      <c r="C345" s="21"/>
      <c r="D345" s="29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2"/>
    </row>
    <row r="346" spans="3:23" ht="15.75" customHeight="1" x14ac:dyDescent="0.2">
      <c r="C346" s="21"/>
      <c r="D346" s="29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2"/>
    </row>
    <row r="347" spans="3:23" ht="15.75" customHeight="1" x14ac:dyDescent="0.2">
      <c r="C347" s="21"/>
      <c r="D347" s="29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2"/>
    </row>
    <row r="348" spans="3:23" ht="15.75" customHeight="1" x14ac:dyDescent="0.2">
      <c r="C348" s="21"/>
      <c r="D348" s="29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2"/>
    </row>
    <row r="349" spans="3:23" ht="15.75" customHeight="1" x14ac:dyDescent="0.2">
      <c r="C349" s="21"/>
      <c r="D349" s="29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2"/>
    </row>
    <row r="350" spans="3:23" ht="15.75" customHeight="1" x14ac:dyDescent="0.2">
      <c r="C350" s="21"/>
      <c r="D350" s="29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2"/>
    </row>
    <row r="351" spans="3:23" ht="15.75" customHeight="1" x14ac:dyDescent="0.2">
      <c r="C351" s="21"/>
      <c r="D351" s="29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2"/>
    </row>
    <row r="352" spans="3:23" ht="15.75" customHeight="1" x14ac:dyDescent="0.2">
      <c r="C352" s="21"/>
      <c r="D352" s="29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2"/>
    </row>
    <row r="353" spans="3:23" ht="15.75" customHeight="1" x14ac:dyDescent="0.2">
      <c r="C353" s="21"/>
      <c r="D353" s="29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2"/>
    </row>
    <row r="354" spans="3:23" ht="15.75" customHeight="1" x14ac:dyDescent="0.2">
      <c r="C354" s="21"/>
      <c r="D354" s="29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2"/>
    </row>
    <row r="355" spans="3:23" ht="15.75" customHeight="1" x14ac:dyDescent="0.2">
      <c r="C355" s="21"/>
      <c r="D355" s="29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2"/>
    </row>
    <row r="356" spans="3:23" ht="15.75" customHeight="1" x14ac:dyDescent="0.2">
      <c r="C356" s="21"/>
      <c r="D356" s="29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2"/>
    </row>
    <row r="357" spans="3:23" ht="15.75" customHeight="1" x14ac:dyDescent="0.2">
      <c r="C357" s="21"/>
      <c r="D357" s="29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2"/>
    </row>
    <row r="358" spans="3:23" ht="15.75" customHeight="1" x14ac:dyDescent="0.2">
      <c r="C358" s="21"/>
      <c r="D358" s="29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2"/>
    </row>
    <row r="359" spans="3:23" ht="15.75" customHeight="1" x14ac:dyDescent="0.2">
      <c r="C359" s="21"/>
      <c r="D359" s="29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2"/>
    </row>
    <row r="360" spans="3:23" ht="15.75" customHeight="1" x14ac:dyDescent="0.2">
      <c r="C360" s="21"/>
      <c r="D360" s="29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2"/>
    </row>
    <row r="361" spans="3:23" ht="15.75" customHeight="1" x14ac:dyDescent="0.2">
      <c r="C361" s="21"/>
      <c r="D361" s="29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2"/>
    </row>
    <row r="362" spans="3:23" ht="15.75" customHeight="1" x14ac:dyDescent="0.2">
      <c r="C362" s="21"/>
      <c r="D362" s="29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2"/>
    </row>
    <row r="363" spans="3:23" ht="15.75" customHeight="1" x14ac:dyDescent="0.2">
      <c r="C363" s="21"/>
      <c r="D363" s="29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2"/>
    </row>
    <row r="364" spans="3:23" ht="15.75" customHeight="1" x14ac:dyDescent="0.2">
      <c r="C364" s="21"/>
      <c r="D364" s="29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2"/>
    </row>
    <row r="365" spans="3:23" ht="15.75" customHeight="1" x14ac:dyDescent="0.2">
      <c r="C365" s="21"/>
      <c r="D365" s="29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2"/>
    </row>
    <row r="366" spans="3:23" ht="15.75" customHeight="1" x14ac:dyDescent="0.2"/>
    <row r="367" spans="3:23" ht="15.75" customHeight="1" x14ac:dyDescent="0.2"/>
    <row r="368" spans="3:23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28">
    <mergeCell ref="B1:K1"/>
    <mergeCell ref="W3:W4"/>
    <mergeCell ref="O3:O4"/>
    <mergeCell ref="N3:N4"/>
    <mergeCell ref="J3:J4"/>
    <mergeCell ref="M3:M4"/>
    <mergeCell ref="P3:P4"/>
    <mergeCell ref="Q3:Q4"/>
    <mergeCell ref="M2:Q2"/>
    <mergeCell ref="R2:V2"/>
    <mergeCell ref="R3:R4"/>
    <mergeCell ref="S3:S4"/>
    <mergeCell ref="T3:T4"/>
    <mergeCell ref="U3:U4"/>
    <mergeCell ref="V3:V4"/>
    <mergeCell ref="A3:A4"/>
    <mergeCell ref="L3:L4"/>
    <mergeCell ref="D2:G2"/>
    <mergeCell ref="H2:L2"/>
    <mergeCell ref="D3:D4"/>
    <mergeCell ref="E3:E4"/>
    <mergeCell ref="G3:G4"/>
    <mergeCell ref="I3:I4"/>
    <mergeCell ref="F3:F4"/>
    <mergeCell ref="H3:H4"/>
    <mergeCell ref="K3:K4"/>
    <mergeCell ref="B3:B4"/>
    <mergeCell ref="C3:C4"/>
  </mergeCells>
  <pageMargins left="0.25" right="0.25" top="0.75" bottom="0.75" header="0.3" footer="0.3"/>
  <pageSetup scale="62" fitToHeight="4" orientation="landscape"/>
  <headerFooter>
    <oddHeader>&amp;CUSATF Pacific 2025 Budget</oddHeader>
    <oddFooter>&amp;CPage &amp;P&amp;RPacific 2025 Budget.xlsx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52C29-ECEC-A440-B663-7F15C6ACCC63}">
  <sheetPr>
    <pageSetUpPr fitToPage="1"/>
  </sheetPr>
  <dimension ref="B2:P34"/>
  <sheetViews>
    <sheetView zoomScale="130" zoomScaleNormal="130" workbookViewId="0">
      <selection activeCell="M4" sqref="M4"/>
    </sheetView>
  </sheetViews>
  <sheetFormatPr baseColWidth="10" defaultRowHeight="15" x14ac:dyDescent="0.2"/>
  <cols>
    <col min="2" max="2" width="2.6640625" customWidth="1"/>
    <col min="3" max="3" width="33.83203125" customWidth="1"/>
    <col min="4" max="4" width="2.1640625" customWidth="1"/>
    <col min="5" max="7" width="9.83203125" customWidth="1"/>
    <col min="8" max="8" width="2.1640625" customWidth="1"/>
    <col min="9" max="11" width="9.83203125" customWidth="1"/>
    <col min="12" max="12" width="2.1640625" customWidth="1"/>
    <col min="13" max="15" width="9.83203125" customWidth="1"/>
    <col min="16" max="16" width="3.1640625" customWidth="1"/>
  </cols>
  <sheetData>
    <row r="2" spans="2:16" x14ac:dyDescent="0.2">
      <c r="B2" s="98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100"/>
    </row>
    <row r="3" spans="2:16" ht="65" customHeight="1" thickBot="1" x14ac:dyDescent="0.25">
      <c r="B3" s="101"/>
      <c r="C3" s="136" t="s">
        <v>268</v>
      </c>
      <c r="D3" s="81"/>
      <c r="E3" s="166">
        <v>2024</v>
      </c>
      <c r="F3" s="166"/>
      <c r="G3" s="166"/>
      <c r="H3" s="80"/>
      <c r="I3" s="166">
        <v>2025</v>
      </c>
      <c r="J3" s="166"/>
      <c r="K3" s="166"/>
      <c r="L3" s="80"/>
      <c r="M3" s="166">
        <v>2026</v>
      </c>
      <c r="N3" s="166"/>
      <c r="O3" s="166"/>
      <c r="P3" s="102"/>
    </row>
    <row r="4" spans="2:16" s="82" customFormat="1" ht="25" customHeight="1" thickBot="1" x14ac:dyDescent="0.25">
      <c r="B4" s="103"/>
      <c r="C4" s="121" t="s">
        <v>269</v>
      </c>
      <c r="D4" s="117"/>
      <c r="E4" s="118" t="s">
        <v>258</v>
      </c>
      <c r="F4" s="118" t="s">
        <v>62</v>
      </c>
      <c r="G4" s="120" t="s">
        <v>295</v>
      </c>
      <c r="H4" s="116"/>
      <c r="I4" s="118" t="s">
        <v>258</v>
      </c>
      <c r="J4" s="118" t="s">
        <v>62</v>
      </c>
      <c r="K4" s="120" t="s">
        <v>295</v>
      </c>
      <c r="L4" s="116"/>
      <c r="M4" s="118" t="s">
        <v>258</v>
      </c>
      <c r="N4" s="118" t="s">
        <v>62</v>
      </c>
      <c r="O4" s="120" t="s">
        <v>295</v>
      </c>
      <c r="P4" s="104"/>
    </row>
    <row r="5" spans="2:16" ht="20" customHeight="1" x14ac:dyDescent="0.2">
      <c r="B5" s="101"/>
      <c r="C5" s="122" t="s">
        <v>24</v>
      </c>
      <c r="D5" s="89"/>
      <c r="E5" s="87">
        <f>'Multiyear Budgets'!F19</f>
        <v>6076.55</v>
      </c>
      <c r="F5" s="87">
        <f>'Multiyear Budgets'!F73</f>
        <v>3293.61</v>
      </c>
      <c r="G5" s="90">
        <f>E5-F5</f>
        <v>2782.94</v>
      </c>
      <c r="H5" s="91"/>
      <c r="I5" s="88">
        <f>'Multiyear Budgets'!J19</f>
        <v>0</v>
      </c>
      <c r="J5" s="88">
        <f>'Multiyear Budgets'!J73</f>
        <v>0</v>
      </c>
      <c r="K5" s="90">
        <f>I5-J5</f>
        <v>0</v>
      </c>
      <c r="L5" s="91"/>
      <c r="M5" s="84">
        <f>'Multiyear Budgets'!M19</f>
        <v>0</v>
      </c>
      <c r="N5" s="84">
        <f>'Multiyear Budgets'!M73</f>
        <v>0</v>
      </c>
      <c r="O5" s="90">
        <f>M5-N5</f>
        <v>0</v>
      </c>
      <c r="P5" s="102"/>
    </row>
    <row r="6" spans="2:16" ht="20" customHeight="1" x14ac:dyDescent="0.2">
      <c r="B6" s="101"/>
      <c r="C6" s="122" t="s">
        <v>26</v>
      </c>
      <c r="D6" s="89"/>
      <c r="E6" s="87">
        <f>'Multiyear Budgets'!F20</f>
        <v>115</v>
      </c>
      <c r="F6" s="87">
        <f>'Multiyear Budgets'!F74</f>
        <v>1310</v>
      </c>
      <c r="G6" s="90">
        <f>E6-F6</f>
        <v>-1195</v>
      </c>
      <c r="H6" s="91"/>
      <c r="I6" s="88">
        <f>'Multiyear Budgets'!J20</f>
        <v>260</v>
      </c>
      <c r="J6" s="88">
        <f>'Multiyear Budgets'!J74</f>
        <v>1230</v>
      </c>
      <c r="K6" s="90">
        <f>I6-J6</f>
        <v>-970</v>
      </c>
      <c r="L6" s="91"/>
      <c r="M6" s="84">
        <v>300</v>
      </c>
      <c r="N6" s="84">
        <v>1230</v>
      </c>
      <c r="O6" s="90">
        <f>M6-N6</f>
        <v>-930</v>
      </c>
      <c r="P6" s="102"/>
    </row>
    <row r="7" spans="2:16" ht="20" customHeight="1" x14ac:dyDescent="0.2">
      <c r="B7" s="101"/>
      <c r="C7" s="122" t="s">
        <v>29</v>
      </c>
      <c r="D7" s="89"/>
      <c r="E7" s="87">
        <f>'Multiyear Budgets'!F22</f>
        <v>18785</v>
      </c>
      <c r="F7" s="87">
        <f>'Multiyear Budgets'!F75</f>
        <v>7200</v>
      </c>
      <c r="G7" s="90">
        <f>E7-F7</f>
        <v>11585</v>
      </c>
      <c r="H7" s="91"/>
      <c r="I7" s="88">
        <f>'Multiyear Budgets'!J22</f>
        <v>15000</v>
      </c>
      <c r="J7" s="88">
        <f>'Multiyear Budgets'!J75</f>
        <v>8000</v>
      </c>
      <c r="K7" s="90">
        <f>I7-J7</f>
        <v>7000</v>
      </c>
      <c r="L7" s="91"/>
      <c r="M7" s="84">
        <f>'Multiyear Budgets'!M22</f>
        <v>15000</v>
      </c>
      <c r="N7" s="84">
        <f>'Multiyear Budgets'!M75</f>
        <v>8000</v>
      </c>
      <c r="O7" s="90">
        <f>M7-N7</f>
        <v>7000</v>
      </c>
      <c r="P7" s="102"/>
    </row>
    <row r="8" spans="2:16" ht="20" customHeight="1" x14ac:dyDescent="0.2">
      <c r="B8" s="101"/>
      <c r="C8" s="122" t="s">
        <v>31</v>
      </c>
      <c r="D8" s="89"/>
      <c r="E8" s="87">
        <f>'Multiyear Budgets'!F23</f>
        <v>24000</v>
      </c>
      <c r="F8" s="87">
        <f>'Multiyear Budgets'!F76</f>
        <v>34000</v>
      </c>
      <c r="G8" s="90">
        <f>E8-F8</f>
        <v>-10000</v>
      </c>
      <c r="H8" s="91"/>
      <c r="I8" s="88">
        <f>'Multiyear Budgets'!J23</f>
        <v>65000</v>
      </c>
      <c r="J8" s="88">
        <f>'Multiyear Budgets'!J76</f>
        <v>65000</v>
      </c>
      <c r="K8" s="90">
        <f>I8-J8</f>
        <v>0</v>
      </c>
      <c r="L8" s="91"/>
      <c r="M8" s="84">
        <v>83000</v>
      </c>
      <c r="N8" s="84">
        <v>83000</v>
      </c>
      <c r="O8" s="90">
        <f>M8-N8</f>
        <v>0</v>
      </c>
      <c r="P8" s="102"/>
    </row>
    <row r="9" spans="2:16" ht="20" customHeight="1" thickBot="1" x14ac:dyDescent="0.25">
      <c r="B9" s="101"/>
      <c r="C9" s="123" t="s">
        <v>32</v>
      </c>
      <c r="D9" s="112"/>
      <c r="E9" s="110">
        <f>'Multiyear Budgets'!F24</f>
        <v>1628</v>
      </c>
      <c r="F9" s="110">
        <f>'Multiyear Budgets'!F77</f>
        <v>5119.6000000000004</v>
      </c>
      <c r="G9" s="111">
        <f>E9-F9</f>
        <v>-3491.6000000000004</v>
      </c>
      <c r="H9" s="115"/>
      <c r="I9" s="88">
        <f>'Multiyear Budgets'!J24</f>
        <v>0</v>
      </c>
      <c r="J9" s="113">
        <f>'Multiyear Budgets'!J77</f>
        <v>0</v>
      </c>
      <c r="K9" s="111">
        <f>I9-J9</f>
        <v>0</v>
      </c>
      <c r="L9" s="115"/>
      <c r="M9" s="84">
        <v>0</v>
      </c>
      <c r="N9" s="84">
        <v>0</v>
      </c>
      <c r="O9" s="111">
        <f>M9-N9</f>
        <v>0</v>
      </c>
      <c r="P9" s="102"/>
    </row>
    <row r="10" spans="2:16" ht="20" customHeight="1" thickTop="1" x14ac:dyDescent="0.2">
      <c r="B10" s="101"/>
      <c r="C10" s="96" t="s">
        <v>265</v>
      </c>
      <c r="D10" s="93"/>
      <c r="E10" s="85">
        <f>SUM(E5:E9)</f>
        <v>50604.55</v>
      </c>
      <c r="F10" s="85">
        <f>SUM(F5:F9)</f>
        <v>50923.21</v>
      </c>
      <c r="G10" s="97">
        <f>SUM(G5:G9)</f>
        <v>-318.65999999999985</v>
      </c>
      <c r="H10" s="92"/>
      <c r="I10" s="86">
        <f>SUM(I5:I9)</f>
        <v>80260</v>
      </c>
      <c r="J10" s="86">
        <f>SUM(J5:J9)</f>
        <v>74230</v>
      </c>
      <c r="K10" s="97">
        <f>SUM(K5:K9)</f>
        <v>6030</v>
      </c>
      <c r="L10" s="92"/>
      <c r="M10" s="83">
        <f>SUM(M5:M9)</f>
        <v>98300</v>
      </c>
      <c r="N10" s="83">
        <f>SUM(N5:N9)</f>
        <v>92230</v>
      </c>
      <c r="O10" s="97">
        <f>SUM(O5:O9)</f>
        <v>6070</v>
      </c>
      <c r="P10" s="102"/>
    </row>
    <row r="11" spans="2:16" ht="9" customHeight="1" x14ac:dyDescent="0.2">
      <c r="B11" s="101"/>
      <c r="C11" s="92"/>
      <c r="D11" s="93"/>
      <c r="E11" s="94"/>
      <c r="F11" s="93"/>
      <c r="G11" s="95"/>
      <c r="H11" s="93"/>
      <c r="I11" s="93"/>
      <c r="J11" s="93"/>
      <c r="K11" s="95"/>
      <c r="L11" s="93"/>
      <c r="M11" s="93"/>
      <c r="N11" s="93"/>
      <c r="O11" s="93"/>
      <c r="P11" s="102"/>
    </row>
    <row r="12" spans="2:16" s="82" customFormat="1" ht="25" customHeight="1" thickBot="1" x14ac:dyDescent="0.25">
      <c r="B12" s="103"/>
      <c r="C12" s="121" t="s">
        <v>270</v>
      </c>
      <c r="D12" s="117"/>
      <c r="E12" s="118" t="s">
        <v>258</v>
      </c>
      <c r="F12" s="118" t="s">
        <v>62</v>
      </c>
      <c r="G12" s="119" t="s">
        <v>295</v>
      </c>
      <c r="H12" s="116"/>
      <c r="I12" s="118" t="s">
        <v>258</v>
      </c>
      <c r="J12" s="118" t="s">
        <v>62</v>
      </c>
      <c r="K12" s="119" t="s">
        <v>295</v>
      </c>
      <c r="L12" s="116"/>
      <c r="M12" s="118" t="s">
        <v>258</v>
      </c>
      <c r="N12" s="118" t="s">
        <v>62</v>
      </c>
      <c r="O12" s="118" t="s">
        <v>295</v>
      </c>
      <c r="P12" s="104"/>
    </row>
    <row r="13" spans="2:16" ht="20" customHeight="1" x14ac:dyDescent="0.2">
      <c r="B13" s="101"/>
      <c r="C13" s="122" t="s">
        <v>36</v>
      </c>
      <c r="D13" s="89"/>
      <c r="E13" s="87">
        <f>'Multiyear Budgets'!F28</f>
        <v>0</v>
      </c>
      <c r="F13" s="87">
        <f>'Multiyear Budgets'!F80</f>
        <v>0</v>
      </c>
      <c r="G13" s="90">
        <f t="shared" ref="G13" si="0">E13-F13</f>
        <v>0</v>
      </c>
      <c r="H13" s="91"/>
      <c r="I13" s="88">
        <f>'Multiyear Budgets'!J28</f>
        <v>0</v>
      </c>
      <c r="J13" s="88">
        <f>'Multiyear Budgets'!J80</f>
        <v>0</v>
      </c>
      <c r="K13" s="90">
        <f t="shared" ref="K13" si="1">I13-J13</f>
        <v>0</v>
      </c>
      <c r="L13" s="91"/>
      <c r="M13" s="84"/>
      <c r="N13" s="84"/>
      <c r="O13" s="90">
        <f t="shared" ref="O13:O18" si="2">M13-N13</f>
        <v>0</v>
      </c>
      <c r="P13" s="102"/>
    </row>
    <row r="14" spans="2:16" ht="20" customHeight="1" x14ac:dyDescent="0.2">
      <c r="B14" s="101"/>
      <c r="C14" s="122" t="s">
        <v>229</v>
      </c>
      <c r="D14" s="89"/>
      <c r="E14" s="87">
        <f>'Multiyear Budgets'!F29</f>
        <v>39203.4</v>
      </c>
      <c r="F14" s="87">
        <f>'Multiyear Budgets'!F81</f>
        <v>27182.560000000001</v>
      </c>
      <c r="G14" s="90">
        <f t="shared" ref="G14:G18" si="3">E14-F14</f>
        <v>12020.84</v>
      </c>
      <c r="H14" s="91"/>
      <c r="I14" s="88">
        <f>'Multiyear Budgets'!J29</f>
        <v>21500</v>
      </c>
      <c r="J14" s="88">
        <f>'Multiyear Budgets'!J81</f>
        <v>30000</v>
      </c>
      <c r="K14" s="90">
        <f t="shared" ref="K14:K18" si="4">I14-J14</f>
        <v>-8500</v>
      </c>
      <c r="L14" s="91"/>
      <c r="M14" s="84"/>
      <c r="N14" s="84"/>
      <c r="O14" s="90">
        <f t="shared" si="2"/>
        <v>0</v>
      </c>
      <c r="P14" s="102"/>
    </row>
    <row r="15" spans="2:16" ht="20" customHeight="1" x14ac:dyDescent="0.2">
      <c r="B15" s="101"/>
      <c r="C15" s="122" t="s">
        <v>94</v>
      </c>
      <c r="D15" s="89"/>
      <c r="E15" s="87">
        <f>'Multiyear Budgets'!F31</f>
        <v>4330</v>
      </c>
      <c r="F15" s="87">
        <f>'Multiyear Budgets'!F82</f>
        <v>3990</v>
      </c>
      <c r="G15" s="90">
        <f t="shared" si="3"/>
        <v>340</v>
      </c>
      <c r="H15" s="91"/>
      <c r="I15" s="88">
        <f>'Multiyear Budgets'!J31</f>
        <v>3500</v>
      </c>
      <c r="J15" s="88">
        <f>'Multiyear Budgets'!J82</f>
        <v>4700</v>
      </c>
      <c r="K15" s="90">
        <f t="shared" si="4"/>
        <v>-1200</v>
      </c>
      <c r="L15" s="91"/>
      <c r="M15" s="84">
        <f>'Multiyear Budgets'!M31</f>
        <v>4000</v>
      </c>
      <c r="N15" s="84">
        <v>4000</v>
      </c>
      <c r="O15" s="90">
        <f t="shared" si="2"/>
        <v>0</v>
      </c>
      <c r="P15" s="102"/>
    </row>
    <row r="16" spans="2:16" ht="20" customHeight="1" x14ac:dyDescent="0.2">
      <c r="B16" s="101"/>
      <c r="C16" s="122" t="s">
        <v>230</v>
      </c>
      <c r="D16" s="89"/>
      <c r="E16" s="87">
        <f>'Multiyear Budgets'!F30</f>
        <v>21579.74</v>
      </c>
      <c r="F16" s="87">
        <f>'Multiyear Budgets'!F84</f>
        <v>16856.349999999999</v>
      </c>
      <c r="G16" s="90">
        <f t="shared" si="3"/>
        <v>4723.3900000000031</v>
      </c>
      <c r="H16" s="91"/>
      <c r="I16" s="88">
        <f>'Multiyear Budgets'!J30</f>
        <v>0</v>
      </c>
      <c r="J16" s="88">
        <f>'Multiyear Budgets'!J84</f>
        <v>0</v>
      </c>
      <c r="K16" s="90">
        <f t="shared" si="4"/>
        <v>0</v>
      </c>
      <c r="L16" s="91"/>
      <c r="M16" s="84">
        <v>40000</v>
      </c>
      <c r="N16" s="84">
        <v>35300</v>
      </c>
      <c r="O16" s="90">
        <f t="shared" si="2"/>
        <v>4700</v>
      </c>
      <c r="P16" s="102"/>
    </row>
    <row r="17" spans="2:16" ht="20" customHeight="1" x14ac:dyDescent="0.2">
      <c r="B17" s="101"/>
      <c r="C17" s="122" t="s">
        <v>97</v>
      </c>
      <c r="D17" s="89"/>
      <c r="E17" s="87">
        <f>'Multiyear Budgets'!F32</f>
        <v>5430</v>
      </c>
      <c r="F17" s="87">
        <f>'Multiyear Budgets'!F85</f>
        <v>7950.17</v>
      </c>
      <c r="G17" s="90">
        <f t="shared" si="3"/>
        <v>-2520.17</v>
      </c>
      <c r="H17" s="91"/>
      <c r="I17" s="88">
        <f>'Multiyear Budgets'!J32</f>
        <v>5000</v>
      </c>
      <c r="J17" s="88">
        <f>'Multiyear Budgets'!J85</f>
        <v>4400</v>
      </c>
      <c r="K17" s="90">
        <f t="shared" si="4"/>
        <v>600</v>
      </c>
      <c r="L17" s="91"/>
      <c r="M17" s="84">
        <v>5000</v>
      </c>
      <c r="N17" s="84">
        <f>'Multiyear Budgets'!M85</f>
        <v>4400</v>
      </c>
      <c r="O17" s="90">
        <f t="shared" si="2"/>
        <v>600</v>
      </c>
      <c r="P17" s="102"/>
    </row>
    <row r="18" spans="2:16" ht="20" customHeight="1" thickBot="1" x14ac:dyDescent="0.25">
      <c r="B18" s="101"/>
      <c r="C18" s="123" t="s">
        <v>100</v>
      </c>
      <c r="D18" s="112"/>
      <c r="E18" s="110">
        <f>'Multiyear Budgets'!F33</f>
        <v>0</v>
      </c>
      <c r="F18" s="110">
        <f>'Multiyear Budgets'!F87</f>
        <v>0</v>
      </c>
      <c r="G18" s="111">
        <f t="shared" si="3"/>
        <v>0</v>
      </c>
      <c r="H18" s="112"/>
      <c r="I18" s="113">
        <f>'Multiyear Budgets'!J33</f>
        <v>6500</v>
      </c>
      <c r="J18" s="113">
        <f>'Multiyear Budgets'!J87</f>
        <v>4400</v>
      </c>
      <c r="K18" s="111">
        <f t="shared" si="4"/>
        <v>2100</v>
      </c>
      <c r="L18" s="112"/>
      <c r="M18" s="114">
        <f>'Multiyear Budgets'!M33</f>
        <v>0</v>
      </c>
      <c r="N18" s="114">
        <f>'Multiyear Budgets'!M87</f>
        <v>0</v>
      </c>
      <c r="O18" s="111">
        <f t="shared" si="2"/>
        <v>0</v>
      </c>
      <c r="P18" s="102"/>
    </row>
    <row r="19" spans="2:16" ht="20" customHeight="1" thickTop="1" x14ac:dyDescent="0.2">
      <c r="B19" s="101"/>
      <c r="C19" s="96" t="s">
        <v>266</v>
      </c>
      <c r="D19" s="93"/>
      <c r="E19" s="85">
        <f>SUM(E14:E18)</f>
        <v>70543.14</v>
      </c>
      <c r="F19" s="85">
        <f>SUM(F14:F18)</f>
        <v>55979.08</v>
      </c>
      <c r="G19" s="97">
        <f>SUM(G14:G18)</f>
        <v>14564.060000000003</v>
      </c>
      <c r="H19" s="92"/>
      <c r="I19" s="86">
        <f>SUM(I14:I18)</f>
        <v>36500</v>
      </c>
      <c r="J19" s="86">
        <f>SUM(J14:J18)</f>
        <v>43500</v>
      </c>
      <c r="K19" s="97">
        <f>SUM(K14:K18)</f>
        <v>-7000</v>
      </c>
      <c r="L19" s="92"/>
      <c r="M19" s="83">
        <f>SUM(M14:M18)</f>
        <v>49000</v>
      </c>
      <c r="N19" s="83">
        <f>SUM(N14:N18)</f>
        <v>43700</v>
      </c>
      <c r="O19" s="97">
        <f>SUM(O14:O18)</f>
        <v>5300</v>
      </c>
      <c r="P19" s="102"/>
    </row>
    <row r="20" spans="2:16" ht="16" thickBot="1" x14ac:dyDescent="0.25">
      <c r="B20" s="101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2"/>
    </row>
    <row r="21" spans="2:16" ht="20" customHeight="1" thickTop="1" x14ac:dyDescent="0.2">
      <c r="B21" s="101"/>
      <c r="C21" s="96" t="s">
        <v>267</v>
      </c>
      <c r="D21" s="93"/>
      <c r="E21" s="85">
        <f>E10+E19</f>
        <v>121147.69</v>
      </c>
      <c r="F21" s="85">
        <f>F10+F19</f>
        <v>106902.29000000001</v>
      </c>
      <c r="G21" s="97">
        <f>G10+G19</f>
        <v>14245.400000000003</v>
      </c>
      <c r="H21" s="92"/>
      <c r="I21" s="86">
        <f>I10+I19</f>
        <v>116760</v>
      </c>
      <c r="J21" s="86">
        <f>J10+J19</f>
        <v>117730</v>
      </c>
      <c r="K21" s="97">
        <f>K10+K19</f>
        <v>-970</v>
      </c>
      <c r="L21" s="92"/>
      <c r="M21" s="83">
        <f>M10+M19</f>
        <v>147300</v>
      </c>
      <c r="N21" s="83">
        <f>N10+N19</f>
        <v>135930</v>
      </c>
      <c r="O21" s="97">
        <f>O10+O19</f>
        <v>11370</v>
      </c>
      <c r="P21" s="102"/>
    </row>
    <row r="22" spans="2:16" x14ac:dyDescent="0.2">
      <c r="B22" s="105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7"/>
    </row>
    <row r="30" spans="2:16" x14ac:dyDescent="0.2">
      <c r="C30" s="48"/>
    </row>
    <row r="34" spans="13:14" ht="16" x14ac:dyDescent="0.2">
      <c r="M34" s="124" t="s">
        <v>271</v>
      </c>
      <c r="N34" s="125">
        <f ca="1">TODAY()</f>
        <v>46278</v>
      </c>
    </row>
  </sheetData>
  <mergeCells count="3">
    <mergeCell ref="M3:O3"/>
    <mergeCell ref="E3:G3"/>
    <mergeCell ref="I3:K3"/>
  </mergeCells>
  <pageMargins left="0.25" right="0.25" top="0.75" bottom="0.75" header="0.3" footer="0.3"/>
  <pageSetup scale="86" orientation="landscape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6CC49-510B-BD4C-AF52-558C718E7428}">
  <dimension ref="B2:F48"/>
  <sheetViews>
    <sheetView zoomScale="170" zoomScaleNormal="170" workbookViewId="0">
      <selection activeCell="D11" sqref="D11:E11"/>
    </sheetView>
  </sheetViews>
  <sheetFormatPr baseColWidth="10" defaultRowHeight="15" x14ac:dyDescent="0.2"/>
  <cols>
    <col min="2" max="2" width="20.83203125" customWidth="1"/>
    <col min="3" max="3" width="25.5" customWidth="1"/>
    <col min="6" max="6" width="21.83203125" style="59" customWidth="1"/>
  </cols>
  <sheetData>
    <row r="2" spans="2:6" ht="21" customHeight="1" x14ac:dyDescent="0.2"/>
    <row r="4" spans="2:6" ht="27" customHeight="1" x14ac:dyDescent="0.25">
      <c r="B4" s="49" t="s">
        <v>301</v>
      </c>
      <c r="C4" s="49"/>
    </row>
    <row r="5" spans="2:6" ht="17" customHeight="1" x14ac:dyDescent="0.2">
      <c r="D5" s="43"/>
      <c r="E5" s="43"/>
    </row>
    <row r="6" spans="2:6" ht="17" customHeight="1" x14ac:dyDescent="0.2">
      <c r="B6" s="44" t="s">
        <v>189</v>
      </c>
      <c r="C6" s="44" t="s">
        <v>190</v>
      </c>
      <c r="D6" s="44" t="s">
        <v>191</v>
      </c>
      <c r="E6" s="44" t="s">
        <v>216</v>
      </c>
      <c r="F6" s="44" t="s">
        <v>263</v>
      </c>
    </row>
    <row r="7" spans="2:6" ht="17" customHeight="1" x14ac:dyDescent="0.2">
      <c r="B7" s="45" t="s">
        <v>192</v>
      </c>
      <c r="C7" s="45" t="s">
        <v>212</v>
      </c>
      <c r="D7" s="45"/>
      <c r="E7" s="45"/>
      <c r="F7" s="45"/>
    </row>
    <row r="8" spans="2:6" ht="17" customHeight="1" x14ac:dyDescent="0.2">
      <c r="B8" s="45" t="s">
        <v>193</v>
      </c>
      <c r="C8" s="45" t="s">
        <v>252</v>
      </c>
      <c r="D8" s="45"/>
      <c r="E8" s="45"/>
      <c r="F8" s="45"/>
    </row>
    <row r="9" spans="2:6" ht="17" customHeight="1" x14ac:dyDescent="0.2">
      <c r="B9" s="45" t="s">
        <v>194</v>
      </c>
      <c r="C9" s="45" t="s">
        <v>233</v>
      </c>
      <c r="D9" s="45"/>
      <c r="E9" s="45"/>
      <c r="F9" s="45"/>
    </row>
    <row r="10" spans="2:6" ht="17" customHeight="1" x14ac:dyDescent="0.2">
      <c r="B10" s="45" t="s">
        <v>195</v>
      </c>
      <c r="C10" s="45" t="s">
        <v>253</v>
      </c>
      <c r="D10" s="45" t="s">
        <v>217</v>
      </c>
      <c r="E10" s="45" t="s">
        <v>217</v>
      </c>
      <c r="F10" s="45" t="s">
        <v>262</v>
      </c>
    </row>
    <row r="11" spans="2:6" ht="17" customHeight="1" x14ac:dyDescent="0.2">
      <c r="B11" s="45" t="s">
        <v>197</v>
      </c>
      <c r="C11" s="45" t="s">
        <v>302</v>
      </c>
      <c r="D11" s="45"/>
      <c r="E11" s="45"/>
      <c r="F11" s="45" t="s">
        <v>262</v>
      </c>
    </row>
    <row r="12" spans="2:6" ht="17" customHeight="1" x14ac:dyDescent="0.2">
      <c r="B12" s="45" t="s">
        <v>199</v>
      </c>
      <c r="C12" s="45" t="s">
        <v>196</v>
      </c>
      <c r="D12" s="45" t="s">
        <v>217</v>
      </c>
      <c r="E12" s="45" t="s">
        <v>217</v>
      </c>
      <c r="F12" s="45" t="s">
        <v>262</v>
      </c>
    </row>
    <row r="13" spans="2:6" ht="17" customHeight="1" x14ac:dyDescent="0.2">
      <c r="B13" s="45" t="s">
        <v>200</v>
      </c>
      <c r="C13" s="45" t="s">
        <v>220</v>
      </c>
      <c r="D13" s="45" t="s">
        <v>221</v>
      </c>
      <c r="E13" s="45" t="s">
        <v>221</v>
      </c>
      <c r="F13" s="45"/>
    </row>
    <row r="14" spans="2:6" ht="17" customHeight="1" x14ac:dyDescent="0.2">
      <c r="B14" s="45" t="s">
        <v>201</v>
      </c>
      <c r="C14" s="45" t="s">
        <v>202</v>
      </c>
      <c r="D14" s="45" t="s">
        <v>221</v>
      </c>
      <c r="E14" s="45" t="s">
        <v>221</v>
      </c>
      <c r="F14" s="45"/>
    </row>
    <row r="15" spans="2:6" ht="17" customHeight="1" x14ac:dyDescent="0.2">
      <c r="B15" s="45" t="s">
        <v>203</v>
      </c>
      <c r="C15" s="45" t="s">
        <v>303</v>
      </c>
      <c r="D15" s="45"/>
      <c r="E15" s="45"/>
      <c r="F15" s="45"/>
    </row>
    <row r="16" spans="2:6" ht="17" customHeight="1" x14ac:dyDescent="0.2">
      <c r="B16" s="45" t="s">
        <v>204</v>
      </c>
      <c r="C16" s="45" t="s">
        <v>205</v>
      </c>
      <c r="D16" s="45"/>
      <c r="E16" s="45"/>
      <c r="F16" s="45"/>
    </row>
    <row r="17" spans="2:6" ht="17" customHeight="1" x14ac:dyDescent="0.2">
      <c r="B17" s="45" t="s">
        <v>206</v>
      </c>
      <c r="C17" s="45" t="s">
        <v>219</v>
      </c>
      <c r="D17" s="45" t="s">
        <v>221</v>
      </c>
      <c r="E17" s="45" t="s">
        <v>221</v>
      </c>
      <c r="F17" s="45"/>
    </row>
    <row r="18" spans="2:6" ht="17" customHeight="1" x14ac:dyDescent="0.2">
      <c r="B18" s="45" t="s">
        <v>207</v>
      </c>
      <c r="C18" s="45" t="s">
        <v>208</v>
      </c>
      <c r="D18" s="45"/>
      <c r="E18" s="45"/>
      <c r="F18" s="45"/>
    </row>
    <row r="19" spans="2:6" ht="17" customHeight="1" x14ac:dyDescent="0.2">
      <c r="B19" s="45" t="s">
        <v>209</v>
      </c>
      <c r="C19" s="45" t="s">
        <v>255</v>
      </c>
      <c r="D19" s="45" t="s">
        <v>217</v>
      </c>
      <c r="E19" s="45" t="s">
        <v>217</v>
      </c>
      <c r="F19" s="45" t="s">
        <v>261</v>
      </c>
    </row>
    <row r="20" spans="2:6" ht="17" customHeight="1" x14ac:dyDescent="0.2">
      <c r="B20" s="45" t="s">
        <v>210</v>
      </c>
      <c r="C20" s="45" t="s">
        <v>304</v>
      </c>
      <c r="D20" s="45" t="s">
        <v>217</v>
      </c>
      <c r="E20" s="45" t="s">
        <v>217</v>
      </c>
      <c r="F20" s="45" t="s">
        <v>261</v>
      </c>
    </row>
    <row r="21" spans="2:6" ht="17" customHeight="1" x14ac:dyDescent="0.2">
      <c r="B21" s="45" t="s">
        <v>211</v>
      </c>
      <c r="C21" s="45" t="s">
        <v>305</v>
      </c>
      <c r="D21" s="45" t="s">
        <v>217</v>
      </c>
      <c r="E21" s="45" t="s">
        <v>217</v>
      </c>
      <c r="F21" s="45" t="s">
        <v>261</v>
      </c>
    </row>
    <row r="22" spans="2:6" ht="17" customHeight="1" x14ac:dyDescent="0.2">
      <c r="B22" s="45" t="s">
        <v>146</v>
      </c>
      <c r="C22" s="143" t="s">
        <v>306</v>
      </c>
      <c r="D22" s="45" t="s">
        <v>217</v>
      </c>
      <c r="E22" s="45" t="s">
        <v>217</v>
      </c>
      <c r="F22" s="45" t="s">
        <v>261</v>
      </c>
    </row>
    <row r="23" spans="2:6" x14ac:dyDescent="0.2">
      <c r="B23" s="45" t="s">
        <v>214</v>
      </c>
      <c r="C23" s="45" t="s">
        <v>218</v>
      </c>
      <c r="D23" s="45" t="s">
        <v>221</v>
      </c>
      <c r="E23" s="45" t="s">
        <v>221</v>
      </c>
      <c r="F23" s="45"/>
    </row>
    <row r="24" spans="2:6" x14ac:dyDescent="0.2">
      <c r="B24" s="45" t="s">
        <v>215</v>
      </c>
      <c r="C24" s="45" t="s">
        <v>213</v>
      </c>
      <c r="D24" s="45" t="s">
        <v>217</v>
      </c>
      <c r="E24" s="45" t="s">
        <v>217</v>
      </c>
      <c r="F24" s="45" t="s">
        <v>261</v>
      </c>
    </row>
    <row r="25" spans="2:6" x14ac:dyDescent="0.2">
      <c r="B25" s="141"/>
      <c r="C25" s="142"/>
      <c r="D25" s="141"/>
      <c r="E25" s="141"/>
      <c r="F25" s="141"/>
    </row>
    <row r="26" spans="2:6" x14ac:dyDescent="0.2">
      <c r="B26" s="141"/>
      <c r="C26" s="142"/>
      <c r="D26" s="141"/>
      <c r="E26" s="141"/>
      <c r="F26" s="141"/>
    </row>
    <row r="28" spans="2:6" ht="19" x14ac:dyDescent="0.25">
      <c r="B28" s="49" t="s">
        <v>264</v>
      </c>
      <c r="C28" s="49"/>
    </row>
    <row r="29" spans="2:6" x14ac:dyDescent="0.2">
      <c r="D29" s="43"/>
      <c r="E29" s="43"/>
    </row>
    <row r="30" spans="2:6" ht="30" x14ac:dyDescent="0.2">
      <c r="B30" s="44" t="s">
        <v>189</v>
      </c>
      <c r="C30" s="44" t="s">
        <v>190</v>
      </c>
      <c r="D30" s="44" t="s">
        <v>191</v>
      </c>
      <c r="E30" s="44" t="s">
        <v>216</v>
      </c>
      <c r="F30" s="44" t="s">
        <v>263</v>
      </c>
    </row>
    <row r="31" spans="2:6" x14ac:dyDescent="0.2">
      <c r="B31" s="45" t="s">
        <v>192</v>
      </c>
      <c r="C31" s="46" t="s">
        <v>212</v>
      </c>
      <c r="D31" s="45"/>
      <c r="E31" s="45"/>
      <c r="F31" s="45"/>
    </row>
    <row r="32" spans="2:6" x14ac:dyDescent="0.2">
      <c r="B32" s="45" t="s">
        <v>193</v>
      </c>
      <c r="C32" s="46" t="s">
        <v>252</v>
      </c>
      <c r="D32" s="45"/>
      <c r="E32" s="45"/>
      <c r="F32" s="45"/>
    </row>
    <row r="33" spans="2:6" x14ac:dyDescent="0.2">
      <c r="B33" s="45" t="s">
        <v>194</v>
      </c>
      <c r="C33" s="46" t="s">
        <v>233</v>
      </c>
      <c r="D33" s="45"/>
      <c r="E33" s="45"/>
      <c r="F33" s="45"/>
    </row>
    <row r="34" spans="2:6" x14ac:dyDescent="0.2">
      <c r="B34" s="45" t="s">
        <v>195</v>
      </c>
      <c r="C34" s="46" t="s">
        <v>253</v>
      </c>
      <c r="D34" s="45" t="s">
        <v>217</v>
      </c>
      <c r="E34" s="45" t="s">
        <v>217</v>
      </c>
      <c r="F34" s="45" t="s">
        <v>262</v>
      </c>
    </row>
    <row r="35" spans="2:6" x14ac:dyDescent="0.2">
      <c r="B35" s="45" t="s">
        <v>197</v>
      </c>
      <c r="C35" s="47" t="s">
        <v>198</v>
      </c>
      <c r="D35" s="45" t="s">
        <v>221</v>
      </c>
      <c r="E35" s="45" t="s">
        <v>221</v>
      </c>
      <c r="F35" s="45" t="s">
        <v>262</v>
      </c>
    </row>
    <row r="36" spans="2:6" x14ac:dyDescent="0.2">
      <c r="B36" s="45" t="s">
        <v>199</v>
      </c>
      <c r="C36" s="46" t="s">
        <v>196</v>
      </c>
      <c r="D36" s="45" t="s">
        <v>217</v>
      </c>
      <c r="E36" s="45" t="s">
        <v>217</v>
      </c>
      <c r="F36" s="45" t="s">
        <v>262</v>
      </c>
    </row>
    <row r="37" spans="2:6" x14ac:dyDescent="0.2">
      <c r="B37" s="45" t="s">
        <v>200</v>
      </c>
      <c r="C37" s="47" t="s">
        <v>220</v>
      </c>
      <c r="D37" s="45" t="s">
        <v>221</v>
      </c>
      <c r="E37" s="45" t="s">
        <v>221</v>
      </c>
      <c r="F37" s="45"/>
    </row>
    <row r="38" spans="2:6" x14ac:dyDescent="0.2">
      <c r="B38" s="45" t="s">
        <v>201</v>
      </c>
      <c r="C38" s="47" t="s">
        <v>202</v>
      </c>
      <c r="D38" s="45" t="s">
        <v>221</v>
      </c>
      <c r="E38" s="45" t="s">
        <v>221</v>
      </c>
      <c r="F38" s="45"/>
    </row>
    <row r="39" spans="2:6" x14ac:dyDescent="0.2">
      <c r="B39" s="45" t="s">
        <v>203</v>
      </c>
      <c r="C39" s="46" t="s">
        <v>254</v>
      </c>
      <c r="D39" s="45"/>
      <c r="E39" s="45"/>
      <c r="F39" s="45"/>
    </row>
    <row r="40" spans="2:6" x14ac:dyDescent="0.2">
      <c r="B40" s="45" t="s">
        <v>204</v>
      </c>
      <c r="C40" s="46" t="s">
        <v>205</v>
      </c>
      <c r="D40" s="45" t="s">
        <v>221</v>
      </c>
      <c r="E40" s="45" t="s">
        <v>221</v>
      </c>
      <c r="F40" s="45"/>
    </row>
    <row r="41" spans="2:6" x14ac:dyDescent="0.2">
      <c r="B41" s="45" t="s">
        <v>206</v>
      </c>
      <c r="C41" s="47" t="s">
        <v>219</v>
      </c>
      <c r="D41" s="45" t="s">
        <v>221</v>
      </c>
      <c r="E41" s="45" t="s">
        <v>221</v>
      </c>
      <c r="F41" s="45"/>
    </row>
    <row r="42" spans="2:6" x14ac:dyDescent="0.2">
      <c r="B42" s="45" t="s">
        <v>207</v>
      </c>
      <c r="C42" s="46" t="s">
        <v>208</v>
      </c>
      <c r="D42" s="45"/>
      <c r="E42" s="45"/>
      <c r="F42" s="45"/>
    </row>
    <row r="43" spans="2:6" x14ac:dyDescent="0.2">
      <c r="B43" s="45" t="s">
        <v>209</v>
      </c>
      <c r="C43" s="46" t="s">
        <v>255</v>
      </c>
      <c r="D43" s="45" t="s">
        <v>217</v>
      </c>
      <c r="E43" s="45" t="s">
        <v>217</v>
      </c>
      <c r="F43" s="45" t="s">
        <v>261</v>
      </c>
    </row>
    <row r="44" spans="2:6" x14ac:dyDescent="0.2">
      <c r="B44" s="45" t="s">
        <v>210</v>
      </c>
      <c r="C44" s="46" t="s">
        <v>256</v>
      </c>
      <c r="D44" s="45" t="s">
        <v>217</v>
      </c>
      <c r="E44" s="45" t="s">
        <v>217</v>
      </c>
      <c r="F44" s="45" t="s">
        <v>261</v>
      </c>
    </row>
    <row r="45" spans="2:6" x14ac:dyDescent="0.2">
      <c r="B45" s="45" t="s">
        <v>211</v>
      </c>
      <c r="C45" s="46" t="s">
        <v>212</v>
      </c>
      <c r="D45" s="45" t="s">
        <v>217</v>
      </c>
      <c r="E45" s="45" t="s">
        <v>217</v>
      </c>
      <c r="F45" s="45" t="s">
        <v>261</v>
      </c>
    </row>
    <row r="46" spans="2:6" x14ac:dyDescent="0.2">
      <c r="B46" s="45" t="s">
        <v>146</v>
      </c>
      <c r="C46" s="108" t="s">
        <v>257</v>
      </c>
      <c r="D46" s="45" t="s">
        <v>217</v>
      </c>
      <c r="E46" s="45" t="s">
        <v>217</v>
      </c>
      <c r="F46" s="45" t="s">
        <v>261</v>
      </c>
    </row>
    <row r="47" spans="2:6" x14ac:dyDescent="0.2">
      <c r="B47" s="45" t="s">
        <v>214</v>
      </c>
      <c r="C47" s="47" t="s">
        <v>218</v>
      </c>
      <c r="D47" s="45" t="s">
        <v>221</v>
      </c>
      <c r="E47" s="45" t="s">
        <v>221</v>
      </c>
      <c r="F47" s="45"/>
    </row>
    <row r="48" spans="2:6" x14ac:dyDescent="0.2">
      <c r="B48" s="45" t="s">
        <v>215</v>
      </c>
      <c r="C48" s="46" t="s">
        <v>213</v>
      </c>
      <c r="D48" s="45" t="s">
        <v>217</v>
      </c>
      <c r="E48" s="45" t="s">
        <v>217</v>
      </c>
      <c r="F48" s="45" t="s">
        <v>261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Multiyear Budgets</vt:lpstr>
      <vt:lpstr>Event Analysis</vt:lpstr>
      <vt:lpstr>Budget Submissions</vt:lpstr>
      <vt:lpstr>'Event Analysis'!Print_Area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Sander</cp:lastModifiedBy>
  <cp:lastPrinted>2025-09-17T04:04:51Z</cp:lastPrinted>
  <dcterms:created xsi:type="dcterms:W3CDTF">2025-08-22T18:51:44Z</dcterms:created>
  <dcterms:modified xsi:type="dcterms:W3CDTF">2026-09-14T03:26:21Z</dcterms:modified>
</cp:coreProperties>
</file>